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64" activeTab="2"/>
  </bookViews>
  <sheets>
    <sheet name="Základní kolo" sheetId="1" r:id="rId1"/>
    <sheet name="Finále muži - 8" sheetId="2" r:id="rId2"/>
    <sheet name="Finále muži - 4" sheetId="3" r:id="rId3"/>
  </sheets>
  <definedNames>
    <definedName name="_xlnm.Print_Titles" localSheetId="0">'Základní kolo'!$1:$6</definedName>
    <definedName name="_xlnm.Print_Area" localSheetId="2">'Finále muži - 4'!$A$1:$G$22</definedName>
    <definedName name="_xlnm.Print_Area" localSheetId="1">'Finále muži - 8'!$A$1:$H$30</definedName>
    <definedName name="_xlnm.Print_Area" localSheetId="0">'Základní kolo'!$B$1:$J$120</definedName>
  </definedNames>
  <calcPr fullCalcOnLoad="1"/>
</workbook>
</file>

<file path=xl/sharedStrings.xml><?xml version="1.0" encoding="utf-8"?>
<sst xmlns="http://schemas.openxmlformats.org/spreadsheetml/2006/main" count="110" uniqueCount="77">
  <si>
    <t>RN</t>
  </si>
  <si>
    <t>Příjmení, jméno</t>
  </si>
  <si>
    <t xml:space="preserve">Běh na 100m s překážkami </t>
  </si>
  <si>
    <t>Polabské stovkování - základní kolo</t>
  </si>
  <si>
    <t>Pořadí</t>
  </si>
  <si>
    <t>St.č.</t>
  </si>
  <si>
    <t>SDH</t>
  </si>
  <si>
    <t>Čas I.</t>
  </si>
  <si>
    <t>Čas II.</t>
  </si>
  <si>
    <t>Výsledný</t>
  </si>
  <si>
    <t>FSCode</t>
  </si>
  <si>
    <t>o 3.místo</t>
  </si>
  <si>
    <t>1.</t>
  </si>
  <si>
    <t>8.</t>
  </si>
  <si>
    <t>4.</t>
  </si>
  <si>
    <t>5.</t>
  </si>
  <si>
    <t>3.</t>
  </si>
  <si>
    <t>6.</t>
  </si>
  <si>
    <t>2.</t>
  </si>
  <si>
    <t>7.</t>
  </si>
  <si>
    <t>součet</t>
  </si>
  <si>
    <t>čas</t>
  </si>
  <si>
    <t>poř sou</t>
  </si>
  <si>
    <t>soum</t>
  </si>
  <si>
    <t>pořM</t>
  </si>
  <si>
    <t>pomM</t>
  </si>
  <si>
    <t>pompořM</t>
  </si>
  <si>
    <t>poř1M</t>
  </si>
  <si>
    <t>Konečné pořadí:</t>
  </si>
  <si>
    <t>Polabské stovkování - finále muži</t>
  </si>
  <si>
    <t>MUŽI</t>
  </si>
  <si>
    <t>x</t>
  </si>
  <si>
    <t>10. 9. 2023 - Písková Lhota</t>
  </si>
  <si>
    <t>Loukota Petr</t>
  </si>
  <si>
    <t>Lhenice</t>
  </si>
  <si>
    <t>Stýblo Jakub</t>
  </si>
  <si>
    <t>Písková Lhota</t>
  </si>
  <si>
    <t>Černý Tomáš</t>
  </si>
  <si>
    <t>Všetaty</t>
  </si>
  <si>
    <t>Šimek Jan</t>
  </si>
  <si>
    <t>Praha-Řepy</t>
  </si>
  <si>
    <t>Čermák Jakub</t>
  </si>
  <si>
    <t>Choustníkovo Hradiště</t>
  </si>
  <si>
    <t>Král Matěj</t>
  </si>
  <si>
    <t>Kostomlátky</t>
  </si>
  <si>
    <t>Macháček Michal</t>
  </si>
  <si>
    <t>Milovice</t>
  </si>
  <si>
    <t>Vlček Jan</t>
  </si>
  <si>
    <t>Ptáček David</t>
  </si>
  <si>
    <t>Opočno</t>
  </si>
  <si>
    <t>Šuba Šimon</t>
  </si>
  <si>
    <t>Milotice nad Bečvou</t>
  </si>
  <si>
    <t>Bystrý Richard</t>
  </si>
  <si>
    <t>Mojžíř</t>
  </si>
  <si>
    <t>Kysela Matěj</t>
  </si>
  <si>
    <t>Rosice</t>
  </si>
  <si>
    <t>Kroupa Lukáš</t>
  </si>
  <si>
    <t xml:space="preserve">Pardubice-Polabiny </t>
  </si>
  <si>
    <t>Petrlík Dominik</t>
  </si>
  <si>
    <t>Husák Michal</t>
  </si>
  <si>
    <t>Medlík František</t>
  </si>
  <si>
    <t>Hubálek Jan</t>
  </si>
  <si>
    <t>Nymburk</t>
  </si>
  <si>
    <t>Krpata Michal</t>
  </si>
  <si>
    <t>Ludvik Rudolf</t>
  </si>
  <si>
    <t>Bělský Adam</t>
  </si>
  <si>
    <t>Krouna</t>
  </si>
  <si>
    <t>Kitner Sebastian</t>
  </si>
  <si>
    <t>Vašek Ladislav</t>
  </si>
  <si>
    <t>HZS Pardubického kraje</t>
  </si>
  <si>
    <t>Orava Tomáš</t>
  </si>
  <si>
    <t>Chodov</t>
  </si>
  <si>
    <t>Hons Lukáš</t>
  </si>
  <si>
    <t>HZS kraje Vysočina</t>
  </si>
  <si>
    <t>Pohner Daniel</t>
  </si>
  <si>
    <t>Markovice</t>
  </si>
  <si>
    <t>NP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</si>
</sst>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b/>
      <sz val="20"/>
      <color indexed="12"/>
      <name val="Arial CE"/>
      <family val="2"/>
    </font>
    <font>
      <b/>
      <sz val="18"/>
      <color indexed="10"/>
      <name val="Arial CE"/>
      <family val="2"/>
    </font>
    <font>
      <b/>
      <sz val="2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1" xfId="0" applyNumberFormat="1" applyFont="1" applyFill="1" applyBorder="1" applyAlignment="1" applyProtection="1">
      <alignment horizontal="center" vertical="center"/>
      <protection hidden="1" locked="0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2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4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0" fillId="0" borderId="13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 shrinkToFit="1"/>
    </xf>
    <xf numFmtId="2" fontId="6" fillId="33" borderId="13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46" applyFont="1" applyAlignment="1">
      <alignment vertical="center"/>
      <protection/>
    </xf>
    <xf numFmtId="0" fontId="2" fillId="0" borderId="0" xfId="46" applyNumberFormat="1" applyFont="1" applyFill="1" applyAlignment="1" applyProtection="1">
      <alignment horizontal="center" vertical="center"/>
      <protection hidden="1"/>
    </xf>
    <xf numFmtId="0" fontId="6" fillId="33" borderId="13" xfId="46" applyNumberFormat="1" applyFont="1" applyFill="1" applyBorder="1" applyAlignment="1" applyProtection="1">
      <alignment vertical="center"/>
      <protection hidden="1"/>
    </xf>
    <xf numFmtId="0" fontId="6" fillId="0" borderId="0" xfId="46" applyFont="1" applyBorder="1" applyAlignment="1">
      <alignment horizontal="center" vertical="center"/>
      <protection/>
    </xf>
    <xf numFmtId="0" fontId="2" fillId="0" borderId="0" xfId="46" applyNumberFormat="1" applyFont="1" applyFill="1" applyBorder="1" applyAlignment="1" applyProtection="1">
      <alignment horizontal="center" vertical="center"/>
      <protection hidden="1"/>
    </xf>
    <xf numFmtId="0" fontId="0" fillId="0" borderId="0" xfId="46" applyFont="1" applyBorder="1" applyAlignment="1">
      <alignment vertical="center"/>
      <protection/>
    </xf>
    <xf numFmtId="0" fontId="5" fillId="0" borderId="13" xfId="46" applyNumberFormat="1" applyFont="1" applyFill="1" applyBorder="1" applyAlignment="1" applyProtection="1">
      <alignment horizontal="left" vertical="center"/>
      <protection hidden="1"/>
    </xf>
    <xf numFmtId="2" fontId="0" fillId="0" borderId="13" xfId="46" applyNumberFormat="1" applyFont="1" applyBorder="1" applyAlignment="1">
      <alignment horizontal="center" vertical="center"/>
      <protection/>
    </xf>
    <xf numFmtId="2" fontId="0" fillId="0" borderId="0" xfId="46" applyNumberFormat="1" applyFont="1" applyFill="1" applyBorder="1" applyAlignment="1">
      <alignment vertical="center"/>
      <protection/>
    </xf>
    <xf numFmtId="2" fontId="0" fillId="0" borderId="0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horizontal="center" vertical="center"/>
      <protection/>
    </xf>
    <xf numFmtId="0" fontId="5" fillId="0" borderId="13" xfId="46" applyNumberFormat="1" applyFont="1" applyFill="1" applyBorder="1" applyAlignment="1" applyProtection="1">
      <alignment vertical="center"/>
      <protection hidden="1"/>
    </xf>
    <xf numFmtId="2" fontId="0" fillId="0" borderId="0" xfId="46" applyNumberFormat="1" applyFont="1" applyFill="1" applyBorder="1" applyAlignment="1">
      <alignment horizontal="center" vertical="center"/>
      <protection/>
    </xf>
    <xf numFmtId="0" fontId="5" fillId="34" borderId="13" xfId="46" applyNumberFormat="1" applyFont="1" applyFill="1" applyBorder="1" applyAlignment="1" applyProtection="1">
      <alignment horizontal="left" vertical="center"/>
      <protection hidden="1"/>
    </xf>
    <xf numFmtId="0" fontId="5" fillId="0" borderId="0" xfId="46" applyNumberFormat="1" applyFont="1" applyFill="1" applyBorder="1" applyAlignment="1" applyProtection="1">
      <alignment horizontal="left" vertical="center"/>
      <protection hidden="1"/>
    </xf>
    <xf numFmtId="0" fontId="2" fillId="0" borderId="0" xfId="46" applyFont="1" applyAlignment="1">
      <alignment vertical="center"/>
      <protection/>
    </xf>
    <xf numFmtId="0" fontId="1" fillId="0" borderId="0" xfId="46" applyFont="1" applyAlignment="1">
      <alignment vertical="center"/>
      <protection/>
    </xf>
    <xf numFmtId="0" fontId="7" fillId="0" borderId="0" xfId="46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2" fontId="0" fillId="0" borderId="14" xfId="46" applyNumberFormat="1" applyFont="1" applyFill="1" applyBorder="1" applyAlignment="1">
      <alignment horizontal="center" vertical="center"/>
      <protection/>
    </xf>
    <xf numFmtId="2" fontId="0" fillId="0" borderId="15" xfId="46" applyNumberFormat="1" applyFont="1" applyFill="1" applyBorder="1" applyAlignment="1">
      <alignment horizontal="center" vertical="center"/>
      <protection/>
    </xf>
    <xf numFmtId="0" fontId="8" fillId="0" borderId="0" xfId="46" applyNumberFormat="1" applyFont="1" applyFill="1" applyAlignment="1" applyProtection="1">
      <alignment horizontal="center" vertical="center"/>
      <protection hidden="1"/>
    </xf>
    <xf numFmtId="0" fontId="10" fillId="0" borderId="0" xfId="46" applyNumberFormat="1" applyFont="1" applyFill="1" applyAlignment="1" applyProtection="1">
      <alignment horizontal="center" vertical="center"/>
      <protection hidden="1"/>
    </xf>
    <xf numFmtId="2" fontId="4" fillId="0" borderId="14" xfId="46" applyNumberFormat="1" applyFont="1" applyFill="1" applyBorder="1" applyAlignment="1" applyProtection="1">
      <alignment horizontal="center" vertical="center"/>
      <protection hidden="1"/>
    </xf>
    <xf numFmtId="2" fontId="4" fillId="0" borderId="15" xfId="46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základní kolo MUŽI-DOROSTENCI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B1">
      <pane ySplit="18" topLeftCell="A26" activePane="bottomLeft" state="frozen"/>
      <selection pane="topLeft" activeCell="B1" sqref="B1"/>
      <selection pane="bottomLeft" activeCell="I31" sqref="I31"/>
    </sheetView>
  </sheetViews>
  <sheetFormatPr defaultColWidth="9.140625" defaultRowHeight="12.75"/>
  <cols>
    <col min="1" max="1" width="12.7109375" style="1" hidden="1" customWidth="1"/>
    <col min="2" max="2" width="6.7109375" style="1" customWidth="1"/>
    <col min="3" max="3" width="6.8515625" style="36" customWidth="1"/>
    <col min="4" max="4" width="9.28125" style="1" hidden="1" customWidth="1"/>
    <col min="5" max="5" width="16.28125" style="1" bestFit="1" customWidth="1"/>
    <col min="6" max="6" width="5.140625" style="1" hidden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1" width="4.140625" style="2" bestFit="1" customWidth="1"/>
    <col min="12" max="13" width="7.57421875" style="3" hidden="1" customWidth="1"/>
    <col min="14" max="14" width="6.00390625" style="3" hidden="1" customWidth="1"/>
    <col min="15" max="15" width="7.7109375" style="3" hidden="1" customWidth="1"/>
    <col min="16" max="16" width="6.00390625" style="3" hidden="1" customWidth="1"/>
    <col min="17" max="17" width="5.57421875" style="3" hidden="1" customWidth="1"/>
    <col min="18" max="18" width="6.57421875" style="3" hidden="1" customWidth="1"/>
    <col min="19" max="19" width="9.57421875" style="3" hidden="1" customWidth="1"/>
    <col min="20" max="20" width="3.140625" style="1" bestFit="1" customWidth="1"/>
    <col min="21" max="21" width="3.140625" style="1" customWidth="1"/>
    <col min="22" max="22" width="19.140625" style="1" bestFit="1" customWidth="1"/>
    <col min="23" max="23" width="12.421875" style="1" customWidth="1"/>
    <col min="24" max="24" width="5.57421875" style="1" hidden="1" customWidth="1"/>
    <col min="25" max="25" width="19.140625" style="1" bestFit="1" customWidth="1"/>
    <col min="26" max="16384" width="9.140625" style="1" customWidth="1"/>
  </cols>
  <sheetData>
    <row r="1" spans="2:10" ht="24">
      <c r="B1" s="64" t="s">
        <v>2</v>
      </c>
      <c r="C1" s="64"/>
      <c r="D1" s="64"/>
      <c r="E1" s="64"/>
      <c r="F1" s="64"/>
      <c r="G1" s="64"/>
      <c r="H1" s="64"/>
      <c r="I1" s="64"/>
      <c r="J1" s="64"/>
    </row>
    <row r="2" spans="2:10" ht="22.5">
      <c r="B2" s="65" t="s">
        <v>3</v>
      </c>
      <c r="C2" s="65"/>
      <c r="D2" s="65"/>
      <c r="E2" s="65"/>
      <c r="F2" s="65"/>
      <c r="G2" s="65"/>
      <c r="H2" s="65"/>
      <c r="I2" s="65"/>
      <c r="J2" s="65"/>
    </row>
    <row r="3" spans="2:10" ht="22.5">
      <c r="B3" s="65" t="s">
        <v>32</v>
      </c>
      <c r="C3" s="65"/>
      <c r="D3" s="65"/>
      <c r="E3" s="65"/>
      <c r="F3" s="65"/>
      <c r="G3" s="65"/>
      <c r="H3" s="65"/>
      <c r="I3" s="65"/>
      <c r="J3" s="65"/>
    </row>
    <row r="4" spans="2:10" ht="16.5" customHeight="1" thickBot="1">
      <c r="B4" s="14"/>
      <c r="C4" s="15"/>
      <c r="E4" s="16"/>
      <c r="G4" s="14"/>
      <c r="H4" s="14"/>
      <c r="I4" s="14"/>
      <c r="J4" s="14"/>
    </row>
    <row r="5" spans="2:10" ht="13.5" thickBot="1">
      <c r="B5" s="17"/>
      <c r="C5" s="18"/>
      <c r="E5" s="19" t="s">
        <v>30</v>
      </c>
      <c r="F5" s="3"/>
      <c r="G5" s="17"/>
      <c r="H5" s="66"/>
      <c r="I5" s="66"/>
      <c r="J5" s="17"/>
    </row>
    <row r="6" spans="2:19" ht="13.5" thickBot="1">
      <c r="B6" s="19" t="s">
        <v>4</v>
      </c>
      <c r="C6" s="20" t="s">
        <v>5</v>
      </c>
      <c r="D6" s="21" t="s">
        <v>10</v>
      </c>
      <c r="E6" s="19" t="s">
        <v>1</v>
      </c>
      <c r="F6" s="21" t="s">
        <v>0</v>
      </c>
      <c r="G6" s="19" t="s">
        <v>6</v>
      </c>
      <c r="H6" s="19" t="s">
        <v>7</v>
      </c>
      <c r="I6" s="19" t="s">
        <v>8</v>
      </c>
      <c r="J6" s="19" t="s">
        <v>9</v>
      </c>
      <c r="K6" s="2" t="s">
        <v>31</v>
      </c>
      <c r="L6" s="4" t="s">
        <v>21</v>
      </c>
      <c r="M6" s="4" t="s">
        <v>20</v>
      </c>
      <c r="N6" s="4" t="s">
        <v>27</v>
      </c>
      <c r="O6" s="4" t="s">
        <v>22</v>
      </c>
      <c r="P6" s="4" t="s">
        <v>23</v>
      </c>
      <c r="Q6" s="4" t="s">
        <v>24</v>
      </c>
      <c r="R6" s="4" t="s">
        <v>25</v>
      </c>
      <c r="S6" s="4" t="s">
        <v>26</v>
      </c>
    </row>
    <row r="7" spans="1:25" ht="12.75">
      <c r="A7" s="1">
        <f>S7</f>
        <v>2</v>
      </c>
      <c r="B7" s="22">
        <f aca="true" t="shared" si="0" ref="B7:B48">Q7</f>
        <v>2</v>
      </c>
      <c r="C7" s="23">
        <v>52</v>
      </c>
      <c r="D7" s="24"/>
      <c r="E7" s="25" t="s">
        <v>33</v>
      </c>
      <c r="F7" s="24"/>
      <c r="G7" s="25" t="s">
        <v>34</v>
      </c>
      <c r="H7" s="26">
        <v>24.13</v>
      </c>
      <c r="I7" s="27">
        <v>16.96</v>
      </c>
      <c r="J7" s="28">
        <f aca="true" t="shared" si="1" ref="J7:J48">IF(AND(H7="NP",I7="NP"),"NP",IF(I7="NP",H7,IF(AND(H7="NP",I7=""),"NP",IF(H7="NP",I7,MIN(H7:I7)))))</f>
        <v>16.96</v>
      </c>
      <c r="L7" s="5">
        <f aca="true" t="shared" si="2" ref="L7:L38">IF(J7=0,9999,IF(J7="NP",999,J7))</f>
        <v>16.96</v>
      </c>
      <c r="M7" s="5">
        <f aca="true" t="shared" si="3" ref="M7:M38">IF(J7=0,9999,IF(J7="NP",999,IF(OR(H7="NP",I7="NP"),MIN(H7:I7)+500,H7+I7)))</f>
        <v>41.09</v>
      </c>
      <c r="N7" s="6">
        <f aca="true" t="shared" si="4" ref="N7:N38">RANK(L7,$L$7:$L$120,1)*1000</f>
        <v>2000</v>
      </c>
      <c r="O7" s="6">
        <f aca="true" t="shared" si="5" ref="O7:O38">RANK(M7,$M$7:$M$120,1)</f>
        <v>10</v>
      </c>
      <c r="P7" s="3">
        <f aca="true" t="shared" si="6" ref="P7:P38">N7+O7</f>
        <v>2010</v>
      </c>
      <c r="Q7" s="3">
        <f aca="true" t="shared" si="7" ref="Q7:Q38">RANK(P7,$P$7:$P$120,1)</f>
        <v>2</v>
      </c>
      <c r="R7" s="3">
        <f aca="true" t="shared" si="8" ref="R7:R12">IF(OR(K7="d",K7="x"),999999,P7+ROW()*0.000001)</f>
        <v>2010.000007</v>
      </c>
      <c r="S7" s="3">
        <f aca="true" t="shared" si="9" ref="S7:S38">RANK(R7,$R$7:$R$120,1)</f>
        <v>2</v>
      </c>
      <c r="U7" s="1">
        <v>2</v>
      </c>
      <c r="V7" s="1">
        <v>5</v>
      </c>
      <c r="W7" s="1">
        <v>7</v>
      </c>
      <c r="X7" s="1">
        <v>9</v>
      </c>
      <c r="Y7" s="1">
        <v>10</v>
      </c>
    </row>
    <row r="8" spans="1:25" ht="13.5" thickBot="1">
      <c r="A8" s="1">
        <f aca="true" t="shared" si="10" ref="A8:A71">S8</f>
        <v>11</v>
      </c>
      <c r="B8" s="29">
        <f t="shared" si="0"/>
        <v>11</v>
      </c>
      <c r="C8" s="30">
        <v>53</v>
      </c>
      <c r="D8" s="31"/>
      <c r="E8" s="32" t="s">
        <v>35</v>
      </c>
      <c r="F8" s="31"/>
      <c r="G8" s="32" t="s">
        <v>36</v>
      </c>
      <c r="H8" s="33">
        <v>18.51</v>
      </c>
      <c r="I8" s="34" t="s">
        <v>76</v>
      </c>
      <c r="J8" s="35">
        <f t="shared" si="1"/>
        <v>18.51</v>
      </c>
      <c r="L8" s="5">
        <f t="shared" si="2"/>
        <v>18.51</v>
      </c>
      <c r="M8" s="5">
        <f t="shared" si="3"/>
        <v>518.51</v>
      </c>
      <c r="N8" s="6">
        <f t="shared" si="4"/>
        <v>11000</v>
      </c>
      <c r="O8" s="6">
        <f t="shared" si="5"/>
        <v>24</v>
      </c>
      <c r="P8" s="3">
        <f t="shared" si="6"/>
        <v>11024</v>
      </c>
      <c r="Q8" s="3">
        <f t="shared" si="7"/>
        <v>11</v>
      </c>
      <c r="R8" s="3">
        <f t="shared" si="8"/>
        <v>11024.000008</v>
      </c>
      <c r="S8" s="3">
        <f t="shared" si="9"/>
        <v>11</v>
      </c>
      <c r="T8" s="7">
        <v>1</v>
      </c>
      <c r="U8" s="7">
        <f aca="true" t="shared" si="11" ref="U8:Y17">VLOOKUP($T8,$A$7:$J$120,U$7,0)</f>
        <v>1</v>
      </c>
      <c r="V8" s="7" t="str">
        <f t="shared" si="11"/>
        <v>Kroupa Lukáš</v>
      </c>
      <c r="W8" s="8" t="str">
        <f t="shared" si="11"/>
        <v>Pardubice-Polabiny </v>
      </c>
      <c r="X8" s="9" t="str">
        <f t="shared" si="11"/>
        <v>NP</v>
      </c>
      <c r="Y8" s="10">
        <f t="shared" si="11"/>
        <v>16.42</v>
      </c>
    </row>
    <row r="9" spans="1:25" ht="12.75">
      <c r="A9" s="1">
        <f t="shared" si="10"/>
        <v>16</v>
      </c>
      <c r="B9" s="22">
        <f t="shared" si="0"/>
        <v>16</v>
      </c>
      <c r="C9" s="23">
        <v>54</v>
      </c>
      <c r="D9" s="24"/>
      <c r="E9" s="25" t="s">
        <v>37</v>
      </c>
      <c r="F9" s="24"/>
      <c r="G9" s="25" t="s">
        <v>38</v>
      </c>
      <c r="H9" s="26">
        <v>19.84</v>
      </c>
      <c r="I9" s="27">
        <v>19.83</v>
      </c>
      <c r="J9" s="28">
        <f t="shared" si="1"/>
        <v>19.83</v>
      </c>
      <c r="L9" s="5">
        <f t="shared" si="2"/>
        <v>19.83</v>
      </c>
      <c r="M9" s="5">
        <f t="shared" si="3"/>
        <v>39.67</v>
      </c>
      <c r="N9" s="6">
        <f t="shared" si="4"/>
        <v>16000</v>
      </c>
      <c r="O9" s="6">
        <f t="shared" si="5"/>
        <v>7</v>
      </c>
      <c r="P9" s="3">
        <f t="shared" si="6"/>
        <v>16007</v>
      </c>
      <c r="Q9" s="3">
        <f t="shared" si="7"/>
        <v>16</v>
      </c>
      <c r="R9" s="3">
        <f t="shared" si="8"/>
        <v>16007.000009</v>
      </c>
      <c r="S9" s="3">
        <f t="shared" si="9"/>
        <v>16</v>
      </c>
      <c r="T9" s="7">
        <v>2</v>
      </c>
      <c r="U9" s="7">
        <f t="shared" si="11"/>
        <v>2</v>
      </c>
      <c r="V9" s="7" t="str">
        <f t="shared" si="11"/>
        <v>Loukota Petr</v>
      </c>
      <c r="W9" s="8" t="str">
        <f t="shared" si="11"/>
        <v>Lhenice</v>
      </c>
      <c r="X9" s="9">
        <f t="shared" si="11"/>
        <v>16.96</v>
      </c>
      <c r="Y9" s="10">
        <f t="shared" si="11"/>
        <v>16.96</v>
      </c>
    </row>
    <row r="10" spans="1:25" ht="13.5" thickBot="1">
      <c r="A10" s="1">
        <f t="shared" si="10"/>
        <v>20</v>
      </c>
      <c r="B10" s="29">
        <f t="shared" si="0"/>
        <v>20</v>
      </c>
      <c r="C10" s="30">
        <v>55</v>
      </c>
      <c r="D10" s="31"/>
      <c r="E10" s="32" t="s">
        <v>39</v>
      </c>
      <c r="F10" s="31"/>
      <c r="G10" s="32" t="s">
        <v>40</v>
      </c>
      <c r="H10" s="33">
        <v>21.54</v>
      </c>
      <c r="I10" s="34">
        <v>21.96</v>
      </c>
      <c r="J10" s="35">
        <f t="shared" si="1"/>
        <v>21.54</v>
      </c>
      <c r="L10" s="5">
        <f t="shared" si="2"/>
        <v>21.54</v>
      </c>
      <c r="M10" s="5">
        <f t="shared" si="3"/>
        <v>43.5</v>
      </c>
      <c r="N10" s="6">
        <f t="shared" si="4"/>
        <v>20000</v>
      </c>
      <c r="O10" s="6">
        <f t="shared" si="5"/>
        <v>13</v>
      </c>
      <c r="P10" s="3">
        <f t="shared" si="6"/>
        <v>20013</v>
      </c>
      <c r="Q10" s="3">
        <f t="shared" si="7"/>
        <v>20</v>
      </c>
      <c r="R10" s="3">
        <f t="shared" si="8"/>
        <v>20013.00001</v>
      </c>
      <c r="S10" s="3">
        <f t="shared" si="9"/>
        <v>20</v>
      </c>
      <c r="T10" s="7">
        <v>3</v>
      </c>
      <c r="U10" s="7">
        <f t="shared" si="11"/>
        <v>3</v>
      </c>
      <c r="V10" s="7" t="str">
        <f t="shared" si="11"/>
        <v>Pohner Daniel</v>
      </c>
      <c r="W10" s="8" t="str">
        <f t="shared" si="11"/>
        <v>Markovice</v>
      </c>
      <c r="X10" s="9">
        <f t="shared" si="11"/>
        <v>17.11</v>
      </c>
      <c r="Y10" s="10">
        <f t="shared" si="11"/>
        <v>17.11</v>
      </c>
    </row>
    <row r="11" spans="1:25" ht="12.75">
      <c r="A11" s="1">
        <f t="shared" si="10"/>
        <v>19</v>
      </c>
      <c r="B11" s="22">
        <f t="shared" si="0"/>
        <v>19</v>
      </c>
      <c r="C11" s="23">
        <v>56</v>
      </c>
      <c r="D11" s="24"/>
      <c r="E11" s="25" t="s">
        <v>41</v>
      </c>
      <c r="F11" s="24"/>
      <c r="G11" s="25" t="s">
        <v>42</v>
      </c>
      <c r="H11" s="26">
        <v>21.69</v>
      </c>
      <c r="I11" s="27">
        <v>20.77</v>
      </c>
      <c r="J11" s="28">
        <f t="shared" si="1"/>
        <v>20.77</v>
      </c>
      <c r="L11" s="5">
        <f t="shared" si="2"/>
        <v>20.77</v>
      </c>
      <c r="M11" s="5">
        <f t="shared" si="3"/>
        <v>42.46</v>
      </c>
      <c r="N11" s="6">
        <f t="shared" si="4"/>
        <v>19000</v>
      </c>
      <c r="O11" s="6">
        <f t="shared" si="5"/>
        <v>12</v>
      </c>
      <c r="P11" s="3">
        <f t="shared" si="6"/>
        <v>19012</v>
      </c>
      <c r="Q11" s="3">
        <f t="shared" si="7"/>
        <v>19</v>
      </c>
      <c r="R11" s="3">
        <f t="shared" si="8"/>
        <v>19012.000011</v>
      </c>
      <c r="S11" s="3">
        <f t="shared" si="9"/>
        <v>19</v>
      </c>
      <c r="T11" s="7">
        <v>4</v>
      </c>
      <c r="U11" s="7">
        <f t="shared" si="11"/>
        <v>4</v>
      </c>
      <c r="V11" s="7" t="str">
        <f t="shared" si="11"/>
        <v>Hons Lukáš</v>
      </c>
      <c r="W11" s="8" t="str">
        <f t="shared" si="11"/>
        <v>HZS kraje Vysočina</v>
      </c>
      <c r="X11" s="9">
        <f t="shared" si="11"/>
        <v>17.28</v>
      </c>
      <c r="Y11" s="10">
        <f t="shared" si="11"/>
        <v>17.28</v>
      </c>
    </row>
    <row r="12" spans="1:25" ht="13.5" thickBot="1">
      <c r="A12" s="1">
        <f t="shared" si="10"/>
        <v>13</v>
      </c>
      <c r="B12" s="29">
        <f t="shared" si="0"/>
        <v>13</v>
      </c>
      <c r="C12" s="30">
        <v>58</v>
      </c>
      <c r="D12" s="31"/>
      <c r="E12" s="32" t="s">
        <v>43</v>
      </c>
      <c r="F12" s="31"/>
      <c r="G12" s="32" t="s">
        <v>44</v>
      </c>
      <c r="H12" s="33">
        <v>19.03</v>
      </c>
      <c r="I12" s="34">
        <v>18.86</v>
      </c>
      <c r="J12" s="35">
        <f t="shared" si="1"/>
        <v>18.86</v>
      </c>
      <c r="L12" s="5">
        <f t="shared" si="2"/>
        <v>18.86</v>
      </c>
      <c r="M12" s="5">
        <f t="shared" si="3"/>
        <v>37.89</v>
      </c>
      <c r="N12" s="6">
        <f t="shared" si="4"/>
        <v>13000</v>
      </c>
      <c r="O12" s="6">
        <f t="shared" si="5"/>
        <v>5</v>
      </c>
      <c r="P12" s="3">
        <f t="shared" si="6"/>
        <v>13005</v>
      </c>
      <c r="Q12" s="3">
        <f t="shared" si="7"/>
        <v>13</v>
      </c>
      <c r="R12" s="3">
        <f t="shared" si="8"/>
        <v>13005.000012</v>
      </c>
      <c r="S12" s="3">
        <f t="shared" si="9"/>
        <v>13</v>
      </c>
      <c r="T12" s="7">
        <v>5</v>
      </c>
      <c r="U12" s="7">
        <f t="shared" si="11"/>
        <v>5</v>
      </c>
      <c r="V12" s="7" t="str">
        <f t="shared" si="11"/>
        <v>Kitner Sebastian</v>
      </c>
      <c r="W12" s="8" t="str">
        <f t="shared" si="11"/>
        <v>Lhenice</v>
      </c>
      <c r="X12" s="9" t="str">
        <f t="shared" si="11"/>
        <v>NP</v>
      </c>
      <c r="Y12" s="10">
        <f t="shared" si="11"/>
        <v>17.44</v>
      </c>
    </row>
    <row r="13" spans="1:25" ht="12.75">
      <c r="A13" s="1">
        <f t="shared" si="10"/>
        <v>22</v>
      </c>
      <c r="B13" s="22">
        <f t="shared" si="0"/>
        <v>22</v>
      </c>
      <c r="C13" s="23">
        <v>59</v>
      </c>
      <c r="D13" s="24"/>
      <c r="E13" s="25" t="s">
        <v>45</v>
      </c>
      <c r="F13" s="24"/>
      <c r="G13" s="25" t="s">
        <v>46</v>
      </c>
      <c r="H13" s="26">
        <v>26</v>
      </c>
      <c r="I13" s="27">
        <v>22.63</v>
      </c>
      <c r="J13" s="28">
        <f t="shared" si="1"/>
        <v>22.63</v>
      </c>
      <c r="L13" s="5">
        <f t="shared" si="2"/>
        <v>22.63</v>
      </c>
      <c r="M13" s="5">
        <f t="shared" si="3"/>
        <v>48.629999999999995</v>
      </c>
      <c r="N13" s="6">
        <f t="shared" si="4"/>
        <v>22000</v>
      </c>
      <c r="O13" s="6">
        <f t="shared" si="5"/>
        <v>17</v>
      </c>
      <c r="P13" s="3">
        <f t="shared" si="6"/>
        <v>22017</v>
      </c>
      <c r="Q13" s="3">
        <f t="shared" si="7"/>
        <v>22</v>
      </c>
      <c r="R13" s="3">
        <f aca="true" t="shared" si="12" ref="R13:R76">IF(OR(K13="d",K13="x"),999999,P13+ROW()*0.000001)</f>
        <v>22017.000013</v>
      </c>
      <c r="S13" s="3">
        <f t="shared" si="9"/>
        <v>22</v>
      </c>
      <c r="T13" s="7">
        <v>6</v>
      </c>
      <c r="U13" s="7">
        <f t="shared" si="11"/>
        <v>6</v>
      </c>
      <c r="V13" s="7" t="str">
        <f t="shared" si="11"/>
        <v>Šuba Šimon</v>
      </c>
      <c r="W13" s="8" t="str">
        <f t="shared" si="11"/>
        <v>Milotice nad Bečvou</v>
      </c>
      <c r="X13" s="9">
        <f t="shared" si="11"/>
        <v>17.74</v>
      </c>
      <c r="Y13" s="10">
        <f t="shared" si="11"/>
        <v>17.74</v>
      </c>
    </row>
    <row r="14" spans="1:25" ht="13.5" thickBot="1">
      <c r="A14" s="1">
        <f t="shared" si="10"/>
        <v>10</v>
      </c>
      <c r="B14" s="29">
        <f t="shared" si="0"/>
        <v>10</v>
      </c>
      <c r="C14" s="30">
        <v>60</v>
      </c>
      <c r="D14" s="31"/>
      <c r="E14" s="32" t="s">
        <v>47</v>
      </c>
      <c r="F14" s="31"/>
      <c r="G14" s="32" t="s">
        <v>34</v>
      </c>
      <c r="H14" s="33">
        <v>18.47</v>
      </c>
      <c r="I14" s="34">
        <v>28.71</v>
      </c>
      <c r="J14" s="35">
        <f t="shared" si="1"/>
        <v>18.47</v>
      </c>
      <c r="L14" s="5">
        <f t="shared" si="2"/>
        <v>18.47</v>
      </c>
      <c r="M14" s="5">
        <f t="shared" si="3"/>
        <v>47.18</v>
      </c>
      <c r="N14" s="6">
        <f t="shared" si="4"/>
        <v>10000</v>
      </c>
      <c r="O14" s="6">
        <f t="shared" si="5"/>
        <v>15</v>
      </c>
      <c r="P14" s="3">
        <f t="shared" si="6"/>
        <v>10015</v>
      </c>
      <c r="Q14" s="3">
        <f t="shared" si="7"/>
        <v>10</v>
      </c>
      <c r="R14" s="3">
        <f t="shared" si="12"/>
        <v>10015.000014</v>
      </c>
      <c r="S14" s="3">
        <f t="shared" si="9"/>
        <v>10</v>
      </c>
      <c r="T14" s="7">
        <v>7</v>
      </c>
      <c r="U14" s="7">
        <f t="shared" si="11"/>
        <v>7</v>
      </c>
      <c r="V14" s="7" t="str">
        <f t="shared" si="11"/>
        <v>Bělský Adam</v>
      </c>
      <c r="W14" s="8" t="str">
        <f t="shared" si="11"/>
        <v>Krouna</v>
      </c>
      <c r="X14" s="9">
        <f t="shared" si="11"/>
        <v>17.79</v>
      </c>
      <c r="Y14" s="10">
        <f t="shared" si="11"/>
        <v>17.79</v>
      </c>
    </row>
    <row r="15" spans="1:25" ht="12.75">
      <c r="A15" s="1">
        <f t="shared" si="10"/>
        <v>15</v>
      </c>
      <c r="B15" s="22">
        <f t="shared" si="0"/>
        <v>15</v>
      </c>
      <c r="C15" s="23">
        <v>62</v>
      </c>
      <c r="D15" s="24"/>
      <c r="E15" s="25" t="s">
        <v>48</v>
      </c>
      <c r="F15" s="24"/>
      <c r="G15" s="25" t="s">
        <v>49</v>
      </c>
      <c r="H15" s="26">
        <v>20.81</v>
      </c>
      <c r="I15" s="27">
        <v>19.59</v>
      </c>
      <c r="J15" s="28">
        <f t="shared" si="1"/>
        <v>19.59</v>
      </c>
      <c r="L15" s="5">
        <f t="shared" si="2"/>
        <v>19.59</v>
      </c>
      <c r="M15" s="5">
        <f t="shared" si="3"/>
        <v>40.4</v>
      </c>
      <c r="N15" s="6">
        <f t="shared" si="4"/>
        <v>15000</v>
      </c>
      <c r="O15" s="6">
        <f t="shared" si="5"/>
        <v>9</v>
      </c>
      <c r="P15" s="3">
        <f t="shared" si="6"/>
        <v>15009</v>
      </c>
      <c r="Q15" s="3">
        <f t="shared" si="7"/>
        <v>15</v>
      </c>
      <c r="R15" s="3">
        <f t="shared" si="12"/>
        <v>15009.000015</v>
      </c>
      <c r="S15" s="3">
        <f t="shared" si="9"/>
        <v>15</v>
      </c>
      <c r="T15" s="7">
        <v>8</v>
      </c>
      <c r="U15" s="7">
        <f t="shared" si="11"/>
        <v>8</v>
      </c>
      <c r="V15" s="7" t="str">
        <f t="shared" si="11"/>
        <v>Vašek Ladislav</v>
      </c>
      <c r="W15" s="8" t="str">
        <f t="shared" si="11"/>
        <v>HZS Pardubického kraje</v>
      </c>
      <c r="X15" s="9" t="str">
        <f t="shared" si="11"/>
        <v>NP</v>
      </c>
      <c r="Y15" s="10">
        <f t="shared" si="11"/>
        <v>17.85</v>
      </c>
    </row>
    <row r="16" spans="1:25" ht="13.5" thickBot="1">
      <c r="A16" s="1">
        <f t="shared" si="10"/>
        <v>6</v>
      </c>
      <c r="B16" s="29">
        <f t="shared" si="0"/>
        <v>6</v>
      </c>
      <c r="C16" s="30">
        <v>63</v>
      </c>
      <c r="D16" s="31"/>
      <c r="E16" s="32" t="s">
        <v>50</v>
      </c>
      <c r="F16" s="31"/>
      <c r="G16" s="32" t="s">
        <v>51</v>
      </c>
      <c r="H16" s="33">
        <v>26.54</v>
      </c>
      <c r="I16" s="34">
        <v>17.74</v>
      </c>
      <c r="J16" s="35">
        <f t="shared" si="1"/>
        <v>17.74</v>
      </c>
      <c r="L16" s="5">
        <f t="shared" si="2"/>
        <v>17.74</v>
      </c>
      <c r="M16" s="5">
        <f t="shared" si="3"/>
        <v>44.28</v>
      </c>
      <c r="N16" s="6">
        <f t="shared" si="4"/>
        <v>6000</v>
      </c>
      <c r="O16" s="6">
        <f t="shared" si="5"/>
        <v>14</v>
      </c>
      <c r="P16" s="3">
        <f t="shared" si="6"/>
        <v>6014</v>
      </c>
      <c r="Q16" s="3">
        <f t="shared" si="7"/>
        <v>6</v>
      </c>
      <c r="R16" s="3">
        <f t="shared" si="12"/>
        <v>6014.000016</v>
      </c>
      <c r="S16" s="3">
        <f t="shared" si="9"/>
        <v>6</v>
      </c>
      <c r="T16" s="1">
        <v>9</v>
      </c>
      <c r="U16" s="1">
        <f t="shared" si="11"/>
        <v>9</v>
      </c>
      <c r="V16" s="1" t="str">
        <f t="shared" si="11"/>
        <v>Petrlík Dominik</v>
      </c>
      <c r="W16" s="8" t="str">
        <f t="shared" si="11"/>
        <v>Lhenice</v>
      </c>
      <c r="X16" s="8">
        <f t="shared" si="11"/>
        <v>18.38</v>
      </c>
      <c r="Y16" s="9">
        <f t="shared" si="11"/>
        <v>18.38</v>
      </c>
    </row>
    <row r="17" spans="1:25" ht="12.75">
      <c r="A17" s="1">
        <f t="shared" si="10"/>
        <v>12</v>
      </c>
      <c r="B17" s="22">
        <f t="shared" si="0"/>
        <v>12</v>
      </c>
      <c r="C17" s="23">
        <v>65</v>
      </c>
      <c r="D17" s="24"/>
      <c r="E17" s="25" t="s">
        <v>52</v>
      </c>
      <c r="F17" s="24"/>
      <c r="G17" s="25" t="s">
        <v>53</v>
      </c>
      <c r="H17" s="26">
        <v>18.72</v>
      </c>
      <c r="I17" s="27">
        <v>29.79</v>
      </c>
      <c r="J17" s="28">
        <f t="shared" si="1"/>
        <v>18.72</v>
      </c>
      <c r="L17" s="5">
        <f t="shared" si="2"/>
        <v>18.72</v>
      </c>
      <c r="M17" s="5">
        <f t="shared" si="3"/>
        <v>48.51</v>
      </c>
      <c r="N17" s="6">
        <f t="shared" si="4"/>
        <v>12000</v>
      </c>
      <c r="O17" s="6">
        <f t="shared" si="5"/>
        <v>16</v>
      </c>
      <c r="P17" s="3">
        <f t="shared" si="6"/>
        <v>12016</v>
      </c>
      <c r="Q17" s="3">
        <f t="shared" si="7"/>
        <v>12</v>
      </c>
      <c r="R17" s="3">
        <f t="shared" si="12"/>
        <v>12016.000017</v>
      </c>
      <c r="S17" s="3">
        <f t="shared" si="9"/>
        <v>12</v>
      </c>
      <c r="T17" s="1">
        <v>10</v>
      </c>
      <c r="U17" s="1">
        <f t="shared" si="11"/>
        <v>10</v>
      </c>
      <c r="V17" s="1" t="str">
        <f t="shared" si="11"/>
        <v>Vlček Jan</v>
      </c>
      <c r="W17" s="8" t="str">
        <f t="shared" si="11"/>
        <v>Lhenice</v>
      </c>
      <c r="X17" s="8">
        <f t="shared" si="11"/>
        <v>28.71</v>
      </c>
      <c r="Y17" s="9">
        <f t="shared" si="11"/>
        <v>18.47</v>
      </c>
    </row>
    <row r="18" spans="1:25" ht="13.5" thickBot="1">
      <c r="A18" s="1">
        <f t="shared" si="10"/>
        <v>21</v>
      </c>
      <c r="B18" s="29">
        <f t="shared" si="0"/>
        <v>21</v>
      </c>
      <c r="C18" s="30">
        <v>66</v>
      </c>
      <c r="D18" s="31"/>
      <c r="E18" s="32" t="s">
        <v>54</v>
      </c>
      <c r="F18" s="31"/>
      <c r="G18" s="32" t="s">
        <v>55</v>
      </c>
      <c r="H18" s="33">
        <v>22.46</v>
      </c>
      <c r="I18" s="34">
        <v>34.66</v>
      </c>
      <c r="J18" s="35">
        <f t="shared" si="1"/>
        <v>22.46</v>
      </c>
      <c r="L18" s="5">
        <f t="shared" si="2"/>
        <v>22.46</v>
      </c>
      <c r="M18" s="5">
        <f t="shared" si="3"/>
        <v>57.12</v>
      </c>
      <c r="N18" s="6">
        <f t="shared" si="4"/>
        <v>21000</v>
      </c>
      <c r="O18" s="6">
        <f t="shared" si="5"/>
        <v>19</v>
      </c>
      <c r="P18" s="3">
        <f t="shared" si="6"/>
        <v>21019</v>
      </c>
      <c r="Q18" s="3">
        <f t="shared" si="7"/>
        <v>21</v>
      </c>
      <c r="R18" s="3">
        <f t="shared" si="12"/>
        <v>21019.000018</v>
      </c>
      <c r="S18" s="3">
        <f t="shared" si="9"/>
        <v>21</v>
      </c>
      <c r="W18" s="8"/>
      <c r="X18" s="8"/>
      <c r="Y18" s="8"/>
    </row>
    <row r="19" spans="1:25" ht="12.75">
      <c r="A19" s="1">
        <f t="shared" si="10"/>
        <v>1</v>
      </c>
      <c r="B19" s="22">
        <f t="shared" si="0"/>
        <v>1</v>
      </c>
      <c r="C19" s="23">
        <v>67</v>
      </c>
      <c r="D19" s="24"/>
      <c r="E19" s="25" t="s">
        <v>56</v>
      </c>
      <c r="F19" s="24"/>
      <c r="G19" s="25" t="s">
        <v>57</v>
      </c>
      <c r="H19" s="26">
        <v>16.42</v>
      </c>
      <c r="I19" s="27" t="s">
        <v>76</v>
      </c>
      <c r="J19" s="28">
        <f t="shared" si="1"/>
        <v>16.42</v>
      </c>
      <c r="L19" s="5">
        <f t="shared" si="2"/>
        <v>16.42</v>
      </c>
      <c r="M19" s="5">
        <f t="shared" si="3"/>
        <v>516.42</v>
      </c>
      <c r="N19" s="6">
        <f t="shared" si="4"/>
        <v>1000</v>
      </c>
      <c r="O19" s="6">
        <f t="shared" si="5"/>
        <v>21</v>
      </c>
      <c r="P19" s="3">
        <f t="shared" si="6"/>
        <v>1021</v>
      </c>
      <c r="Q19" s="3">
        <f t="shared" si="7"/>
        <v>1</v>
      </c>
      <c r="R19" s="3">
        <f t="shared" si="12"/>
        <v>1021.000019</v>
      </c>
      <c r="S19" s="3">
        <f t="shared" si="9"/>
        <v>1</v>
      </c>
      <c r="T19" s="7"/>
      <c r="U19" s="7"/>
      <c r="V19" s="7"/>
      <c r="W19" s="8"/>
      <c r="X19" s="9"/>
      <c r="Y19" s="10"/>
    </row>
    <row r="20" spans="1:25" ht="13.5" thickBot="1">
      <c r="A20" s="1">
        <f t="shared" si="10"/>
        <v>9</v>
      </c>
      <c r="B20" s="29">
        <f t="shared" si="0"/>
        <v>9</v>
      </c>
      <c r="C20" s="30">
        <v>68</v>
      </c>
      <c r="D20" s="31"/>
      <c r="E20" s="32" t="s">
        <v>58</v>
      </c>
      <c r="F20" s="31"/>
      <c r="G20" s="32" t="s">
        <v>34</v>
      </c>
      <c r="H20" s="33">
        <v>18.77</v>
      </c>
      <c r="I20" s="34">
        <v>18.38</v>
      </c>
      <c r="J20" s="35">
        <f t="shared" si="1"/>
        <v>18.38</v>
      </c>
      <c r="L20" s="5">
        <f t="shared" si="2"/>
        <v>18.38</v>
      </c>
      <c r="M20" s="5">
        <f t="shared" si="3"/>
        <v>37.15</v>
      </c>
      <c r="N20" s="6">
        <f t="shared" si="4"/>
        <v>9000</v>
      </c>
      <c r="O20" s="6">
        <f t="shared" si="5"/>
        <v>4</v>
      </c>
      <c r="P20" s="3">
        <f t="shared" si="6"/>
        <v>9004</v>
      </c>
      <c r="Q20" s="3">
        <f t="shared" si="7"/>
        <v>9</v>
      </c>
      <c r="R20" s="3">
        <f t="shared" si="12"/>
        <v>9004.00002</v>
      </c>
      <c r="S20" s="3">
        <f t="shared" si="9"/>
        <v>9</v>
      </c>
      <c r="T20" s="7"/>
      <c r="U20" s="7"/>
      <c r="V20" s="7"/>
      <c r="W20" s="8"/>
      <c r="X20" s="9"/>
      <c r="Y20" s="10"/>
    </row>
    <row r="21" spans="1:25" ht="12.75">
      <c r="A21" s="1">
        <f t="shared" si="10"/>
        <v>14</v>
      </c>
      <c r="B21" s="22">
        <f t="shared" si="0"/>
        <v>14</v>
      </c>
      <c r="C21" s="23">
        <v>69</v>
      </c>
      <c r="D21" s="24"/>
      <c r="E21" s="25" t="s">
        <v>59</v>
      </c>
      <c r="F21" s="24"/>
      <c r="G21" s="25" t="s">
        <v>36</v>
      </c>
      <c r="H21" s="26">
        <v>19.44</v>
      </c>
      <c r="I21" s="27">
        <v>19.31</v>
      </c>
      <c r="J21" s="28">
        <f t="shared" si="1"/>
        <v>19.31</v>
      </c>
      <c r="L21" s="5">
        <f t="shared" si="2"/>
        <v>19.31</v>
      </c>
      <c r="M21" s="5">
        <f t="shared" si="3"/>
        <v>38.75</v>
      </c>
      <c r="N21" s="6">
        <f t="shared" si="4"/>
        <v>14000</v>
      </c>
      <c r="O21" s="6">
        <f t="shared" si="5"/>
        <v>6</v>
      </c>
      <c r="P21" s="3">
        <f t="shared" si="6"/>
        <v>14006</v>
      </c>
      <c r="Q21" s="3">
        <f t="shared" si="7"/>
        <v>14</v>
      </c>
      <c r="R21" s="3">
        <f t="shared" si="12"/>
        <v>14006.000021</v>
      </c>
      <c r="S21" s="3">
        <f t="shared" si="9"/>
        <v>14</v>
      </c>
      <c r="T21" s="7"/>
      <c r="U21" s="7"/>
      <c r="V21" s="7"/>
      <c r="W21" s="8"/>
      <c r="X21" s="9"/>
      <c r="Y21" s="10"/>
    </row>
    <row r="22" spans="1:25" ht="13.5" thickBot="1">
      <c r="A22" s="1">
        <f t="shared" si="10"/>
        <v>18</v>
      </c>
      <c r="B22" s="29">
        <f t="shared" si="0"/>
        <v>18</v>
      </c>
      <c r="C22" s="30">
        <v>71</v>
      </c>
      <c r="D22" s="31"/>
      <c r="E22" s="32" t="s">
        <v>60</v>
      </c>
      <c r="F22" s="31"/>
      <c r="G22" s="32" t="s">
        <v>42</v>
      </c>
      <c r="H22" s="33">
        <v>20.25</v>
      </c>
      <c r="I22" s="34">
        <v>22.07</v>
      </c>
      <c r="J22" s="35">
        <f t="shared" si="1"/>
        <v>20.25</v>
      </c>
      <c r="L22" s="5">
        <f t="shared" si="2"/>
        <v>20.25</v>
      </c>
      <c r="M22" s="5">
        <f t="shared" si="3"/>
        <v>42.32</v>
      </c>
      <c r="N22" s="6">
        <f t="shared" si="4"/>
        <v>18000</v>
      </c>
      <c r="O22" s="6">
        <f t="shared" si="5"/>
        <v>11</v>
      </c>
      <c r="P22" s="3">
        <f t="shared" si="6"/>
        <v>18011</v>
      </c>
      <c r="Q22" s="3">
        <f t="shared" si="7"/>
        <v>18</v>
      </c>
      <c r="R22" s="3">
        <f t="shared" si="12"/>
        <v>18011.000022</v>
      </c>
      <c r="S22" s="3">
        <f t="shared" si="9"/>
        <v>18</v>
      </c>
      <c r="T22" s="7"/>
      <c r="U22" s="7"/>
      <c r="V22" s="7"/>
      <c r="W22" s="8"/>
      <c r="X22" s="9"/>
      <c r="Y22" s="10"/>
    </row>
    <row r="23" spans="1:25" ht="12.75">
      <c r="A23" s="1">
        <f t="shared" si="10"/>
        <v>23</v>
      </c>
      <c r="B23" s="22">
        <f t="shared" si="0"/>
        <v>23</v>
      </c>
      <c r="C23" s="23">
        <v>72</v>
      </c>
      <c r="D23" s="24"/>
      <c r="E23" s="25" t="s">
        <v>61</v>
      </c>
      <c r="F23" s="24"/>
      <c r="G23" s="25" t="s">
        <v>62</v>
      </c>
      <c r="H23" s="26">
        <v>33.32</v>
      </c>
      <c r="I23" s="27">
        <v>24.73</v>
      </c>
      <c r="J23" s="28">
        <f t="shared" si="1"/>
        <v>24.73</v>
      </c>
      <c r="L23" s="5">
        <f t="shared" si="2"/>
        <v>24.73</v>
      </c>
      <c r="M23" s="5">
        <f t="shared" si="3"/>
        <v>58.05</v>
      </c>
      <c r="N23" s="6">
        <f t="shared" si="4"/>
        <v>23000</v>
      </c>
      <c r="O23" s="6">
        <f t="shared" si="5"/>
        <v>20</v>
      </c>
      <c r="P23" s="3">
        <f t="shared" si="6"/>
        <v>23020</v>
      </c>
      <c r="Q23" s="3">
        <f t="shared" si="7"/>
        <v>23</v>
      </c>
      <c r="R23" s="3">
        <f t="shared" si="12"/>
        <v>23020.000023</v>
      </c>
      <c r="S23" s="3">
        <f t="shared" si="9"/>
        <v>23</v>
      </c>
      <c r="T23" s="7"/>
      <c r="U23" s="7"/>
      <c r="V23" s="7"/>
      <c r="W23" s="8"/>
      <c r="X23" s="9"/>
      <c r="Y23" s="10"/>
    </row>
    <row r="24" spans="1:25" ht="13.5" thickBot="1">
      <c r="A24" s="1">
        <f t="shared" si="10"/>
        <v>17</v>
      </c>
      <c r="B24" s="29">
        <f t="shared" si="0"/>
        <v>17</v>
      </c>
      <c r="C24" s="30">
        <v>73</v>
      </c>
      <c r="D24" s="31"/>
      <c r="E24" s="32" t="s">
        <v>63</v>
      </c>
      <c r="F24" s="31"/>
      <c r="G24" s="32" t="s">
        <v>44</v>
      </c>
      <c r="H24" s="33">
        <v>19.94</v>
      </c>
      <c r="I24" s="34">
        <v>20.14</v>
      </c>
      <c r="J24" s="35">
        <f t="shared" si="1"/>
        <v>19.94</v>
      </c>
      <c r="L24" s="5">
        <f t="shared" si="2"/>
        <v>19.94</v>
      </c>
      <c r="M24" s="5">
        <f t="shared" si="3"/>
        <v>40.08</v>
      </c>
      <c r="N24" s="6">
        <f t="shared" si="4"/>
        <v>17000</v>
      </c>
      <c r="O24" s="6">
        <f t="shared" si="5"/>
        <v>8</v>
      </c>
      <c r="P24" s="3">
        <f t="shared" si="6"/>
        <v>17008</v>
      </c>
      <c r="Q24" s="3">
        <f t="shared" si="7"/>
        <v>17</v>
      </c>
      <c r="R24" s="3">
        <f t="shared" si="12"/>
        <v>17008.000024</v>
      </c>
      <c r="S24" s="3">
        <f t="shared" si="9"/>
        <v>17</v>
      </c>
      <c r="T24" s="7"/>
      <c r="U24" s="7"/>
      <c r="V24" s="7"/>
      <c r="W24" s="8"/>
      <c r="X24" s="9"/>
      <c r="Y24" s="10"/>
    </row>
    <row r="25" spans="1:25" ht="12.75">
      <c r="A25" s="1">
        <f t="shared" si="10"/>
        <v>24</v>
      </c>
      <c r="B25" s="22">
        <f t="shared" si="0"/>
        <v>24</v>
      </c>
      <c r="C25" s="23">
        <v>74</v>
      </c>
      <c r="D25" s="24"/>
      <c r="E25" s="25" t="s">
        <v>64</v>
      </c>
      <c r="F25" s="24"/>
      <c r="G25" s="25" t="s">
        <v>46</v>
      </c>
      <c r="H25" s="26">
        <v>25.03</v>
      </c>
      <c r="I25" s="27">
        <v>28.72</v>
      </c>
      <c r="J25" s="28">
        <f t="shared" si="1"/>
        <v>25.03</v>
      </c>
      <c r="L25" s="5">
        <f t="shared" si="2"/>
        <v>25.03</v>
      </c>
      <c r="M25" s="5">
        <f t="shared" si="3"/>
        <v>53.75</v>
      </c>
      <c r="N25" s="6">
        <f t="shared" si="4"/>
        <v>24000</v>
      </c>
      <c r="O25" s="6">
        <f t="shared" si="5"/>
        <v>18</v>
      </c>
      <c r="P25" s="3">
        <f t="shared" si="6"/>
        <v>24018</v>
      </c>
      <c r="Q25" s="3">
        <f t="shared" si="7"/>
        <v>24</v>
      </c>
      <c r="R25" s="3">
        <f t="shared" si="12"/>
        <v>24018.000025</v>
      </c>
      <c r="S25" s="3">
        <f t="shared" si="9"/>
        <v>24</v>
      </c>
      <c r="T25" s="7"/>
      <c r="U25" s="7"/>
      <c r="V25" s="7"/>
      <c r="W25" s="8"/>
      <c r="X25" s="9"/>
      <c r="Y25" s="10"/>
    </row>
    <row r="26" spans="1:25" ht="13.5" thickBot="1">
      <c r="A26" s="1">
        <f t="shared" si="10"/>
        <v>7</v>
      </c>
      <c r="B26" s="29">
        <f t="shared" si="0"/>
        <v>7</v>
      </c>
      <c r="C26" s="30">
        <v>75</v>
      </c>
      <c r="D26" s="31"/>
      <c r="E26" s="32" t="s">
        <v>65</v>
      </c>
      <c r="F26" s="31"/>
      <c r="G26" s="32" t="s">
        <v>66</v>
      </c>
      <c r="H26" s="33">
        <v>18.66</v>
      </c>
      <c r="I26" s="34">
        <v>17.79</v>
      </c>
      <c r="J26" s="35">
        <f t="shared" si="1"/>
        <v>17.79</v>
      </c>
      <c r="L26" s="5">
        <f t="shared" si="2"/>
        <v>17.79</v>
      </c>
      <c r="M26" s="5">
        <f t="shared" si="3"/>
        <v>36.45</v>
      </c>
      <c r="N26" s="6">
        <f t="shared" si="4"/>
        <v>7000</v>
      </c>
      <c r="O26" s="6">
        <f t="shared" si="5"/>
        <v>3</v>
      </c>
      <c r="P26" s="3">
        <f t="shared" si="6"/>
        <v>7003</v>
      </c>
      <c r="Q26" s="3">
        <f t="shared" si="7"/>
        <v>7</v>
      </c>
      <c r="R26" s="3">
        <f t="shared" si="12"/>
        <v>7003.000026</v>
      </c>
      <c r="S26" s="3">
        <f t="shared" si="9"/>
        <v>7</v>
      </c>
      <c r="T26" s="7"/>
      <c r="U26" s="7"/>
      <c r="V26" s="7"/>
      <c r="W26" s="8"/>
      <c r="X26" s="9"/>
      <c r="Y26" s="10"/>
    </row>
    <row r="27" spans="1:25" ht="12.75">
      <c r="A27" s="1">
        <f t="shared" si="10"/>
        <v>5</v>
      </c>
      <c r="B27" s="22">
        <f t="shared" si="0"/>
        <v>5</v>
      </c>
      <c r="C27" s="23">
        <v>76</v>
      </c>
      <c r="D27" s="24"/>
      <c r="E27" s="25" t="s">
        <v>67</v>
      </c>
      <c r="F27" s="24"/>
      <c r="G27" s="25" t="s">
        <v>34</v>
      </c>
      <c r="H27" s="26">
        <v>17.44</v>
      </c>
      <c r="I27" s="27" t="s">
        <v>76</v>
      </c>
      <c r="J27" s="28">
        <f t="shared" si="1"/>
        <v>17.44</v>
      </c>
      <c r="L27" s="5">
        <f t="shared" si="2"/>
        <v>17.44</v>
      </c>
      <c r="M27" s="5">
        <f t="shared" si="3"/>
        <v>517.44</v>
      </c>
      <c r="N27" s="6">
        <f t="shared" si="4"/>
        <v>5000</v>
      </c>
      <c r="O27" s="6">
        <f t="shared" si="5"/>
        <v>22</v>
      </c>
      <c r="P27" s="3">
        <f t="shared" si="6"/>
        <v>5022</v>
      </c>
      <c r="Q27" s="3">
        <f t="shared" si="7"/>
        <v>5</v>
      </c>
      <c r="R27" s="3">
        <f t="shared" si="12"/>
        <v>5022.000027</v>
      </c>
      <c r="S27" s="3">
        <f t="shared" si="9"/>
        <v>5</v>
      </c>
      <c r="W27" s="8"/>
      <c r="X27" s="8"/>
      <c r="Y27" s="8"/>
    </row>
    <row r="28" spans="1:25" ht="13.5" thickBot="1">
      <c r="A28" s="1">
        <f t="shared" si="10"/>
        <v>8</v>
      </c>
      <c r="B28" s="29">
        <f t="shared" si="0"/>
        <v>8</v>
      </c>
      <c r="C28" s="30">
        <v>79</v>
      </c>
      <c r="D28" s="31"/>
      <c r="E28" s="32" t="s">
        <v>68</v>
      </c>
      <c r="F28" s="31"/>
      <c r="G28" s="32" t="s">
        <v>69</v>
      </c>
      <c r="H28" s="33">
        <v>17.85</v>
      </c>
      <c r="I28" s="34" t="s">
        <v>76</v>
      </c>
      <c r="J28" s="35">
        <f t="shared" si="1"/>
        <v>17.85</v>
      </c>
      <c r="L28" s="5">
        <f t="shared" si="2"/>
        <v>17.85</v>
      </c>
      <c r="M28" s="5">
        <f t="shared" si="3"/>
        <v>517.85</v>
      </c>
      <c r="N28" s="6">
        <f t="shared" si="4"/>
        <v>8000</v>
      </c>
      <c r="O28" s="6">
        <f t="shared" si="5"/>
        <v>23</v>
      </c>
      <c r="P28" s="3">
        <f t="shared" si="6"/>
        <v>8023</v>
      </c>
      <c r="Q28" s="3">
        <f t="shared" si="7"/>
        <v>8</v>
      </c>
      <c r="R28" s="3">
        <f t="shared" si="12"/>
        <v>8023.000028</v>
      </c>
      <c r="S28" s="3">
        <f t="shared" si="9"/>
        <v>8</v>
      </c>
      <c r="W28" s="8"/>
      <c r="X28" s="8"/>
      <c r="Y28" s="8"/>
    </row>
    <row r="29" spans="1:19" ht="12.75">
      <c r="A29" s="1">
        <f t="shared" si="10"/>
        <v>3</v>
      </c>
      <c r="B29" s="22">
        <f t="shared" si="0"/>
        <v>3</v>
      </c>
      <c r="C29" s="23">
        <v>80</v>
      </c>
      <c r="D29" s="24"/>
      <c r="E29" s="25" t="s">
        <v>74</v>
      </c>
      <c r="F29" s="24"/>
      <c r="G29" s="25" t="s">
        <v>75</v>
      </c>
      <c r="H29" s="26">
        <v>17.47</v>
      </c>
      <c r="I29" s="27">
        <v>17.11</v>
      </c>
      <c r="J29" s="28">
        <f t="shared" si="1"/>
        <v>17.11</v>
      </c>
      <c r="L29" s="5">
        <f t="shared" si="2"/>
        <v>17.11</v>
      </c>
      <c r="M29" s="5">
        <f t="shared" si="3"/>
        <v>34.58</v>
      </c>
      <c r="N29" s="6">
        <f t="shared" si="4"/>
        <v>3000</v>
      </c>
      <c r="O29" s="6">
        <f t="shared" si="5"/>
        <v>1</v>
      </c>
      <c r="P29" s="3">
        <f t="shared" si="6"/>
        <v>3001</v>
      </c>
      <c r="Q29" s="3">
        <f t="shared" si="7"/>
        <v>3</v>
      </c>
      <c r="R29" s="3">
        <f t="shared" si="12"/>
        <v>3001.000029</v>
      </c>
      <c r="S29" s="3">
        <f t="shared" si="9"/>
        <v>3</v>
      </c>
    </row>
    <row r="30" spans="1:19" ht="13.5" thickBot="1">
      <c r="A30" s="1">
        <f t="shared" si="10"/>
        <v>25</v>
      </c>
      <c r="B30" s="29">
        <f t="shared" si="0"/>
        <v>25</v>
      </c>
      <c r="C30" s="30">
        <v>81</v>
      </c>
      <c r="D30" s="31"/>
      <c r="E30" s="32" t="s">
        <v>70</v>
      </c>
      <c r="F30" s="31"/>
      <c r="G30" s="32" t="s">
        <v>71</v>
      </c>
      <c r="H30" s="33" t="s">
        <v>76</v>
      </c>
      <c r="I30" s="34" t="s">
        <v>76</v>
      </c>
      <c r="J30" s="35" t="str">
        <f t="shared" si="1"/>
        <v>NP</v>
      </c>
      <c r="L30" s="5">
        <f t="shared" si="2"/>
        <v>999</v>
      </c>
      <c r="M30" s="5">
        <f t="shared" si="3"/>
        <v>999</v>
      </c>
      <c r="N30" s="6">
        <f t="shared" si="4"/>
        <v>25000</v>
      </c>
      <c r="O30" s="6">
        <f t="shared" si="5"/>
        <v>25</v>
      </c>
      <c r="P30" s="3">
        <f t="shared" si="6"/>
        <v>25025</v>
      </c>
      <c r="Q30" s="3">
        <f t="shared" si="7"/>
        <v>25</v>
      </c>
      <c r="R30" s="3">
        <f t="shared" si="12"/>
        <v>25025.00003</v>
      </c>
      <c r="S30" s="3">
        <f t="shared" si="9"/>
        <v>25</v>
      </c>
    </row>
    <row r="31" spans="1:19" ht="12.75">
      <c r="A31" s="1">
        <f t="shared" si="10"/>
        <v>4</v>
      </c>
      <c r="B31" s="22">
        <f t="shared" si="0"/>
        <v>4</v>
      </c>
      <c r="C31" s="23">
        <v>82</v>
      </c>
      <c r="D31" s="24"/>
      <c r="E31" s="25" t="s">
        <v>72</v>
      </c>
      <c r="F31" s="24"/>
      <c r="G31" s="25" t="s">
        <v>73</v>
      </c>
      <c r="H31" s="26">
        <v>17.74</v>
      </c>
      <c r="I31" s="27">
        <v>17.28</v>
      </c>
      <c r="J31" s="28">
        <f t="shared" si="1"/>
        <v>17.28</v>
      </c>
      <c r="L31" s="5">
        <f t="shared" si="2"/>
        <v>17.28</v>
      </c>
      <c r="M31" s="5">
        <f t="shared" si="3"/>
        <v>35.019999999999996</v>
      </c>
      <c r="N31" s="6">
        <f t="shared" si="4"/>
        <v>4000</v>
      </c>
      <c r="O31" s="6">
        <f t="shared" si="5"/>
        <v>2</v>
      </c>
      <c r="P31" s="3">
        <f t="shared" si="6"/>
        <v>4002</v>
      </c>
      <c r="Q31" s="3">
        <f t="shared" si="7"/>
        <v>4</v>
      </c>
      <c r="R31" s="3">
        <f t="shared" si="12"/>
        <v>4002.000031</v>
      </c>
      <c r="S31" s="3">
        <f t="shared" si="9"/>
        <v>4</v>
      </c>
    </row>
    <row r="32" spans="1:19" ht="13.5" thickBot="1">
      <c r="A32" s="1">
        <f t="shared" si="10"/>
        <v>26</v>
      </c>
      <c r="B32" s="29">
        <f t="shared" si="0"/>
        <v>26</v>
      </c>
      <c r="C32" s="30"/>
      <c r="D32" s="31"/>
      <c r="E32" s="32"/>
      <c r="F32" s="31"/>
      <c r="G32" s="32"/>
      <c r="H32" s="33"/>
      <c r="I32" s="34"/>
      <c r="J32" s="35">
        <f t="shared" si="1"/>
        <v>0</v>
      </c>
      <c r="L32" s="5">
        <f t="shared" si="2"/>
        <v>9999</v>
      </c>
      <c r="M32" s="5">
        <f t="shared" si="3"/>
        <v>9999</v>
      </c>
      <c r="N32" s="6">
        <f t="shared" si="4"/>
        <v>26000</v>
      </c>
      <c r="O32" s="6">
        <f t="shared" si="5"/>
        <v>26</v>
      </c>
      <c r="P32" s="3">
        <f t="shared" si="6"/>
        <v>26026</v>
      </c>
      <c r="Q32" s="3">
        <f t="shared" si="7"/>
        <v>26</v>
      </c>
      <c r="R32" s="3">
        <f t="shared" si="12"/>
        <v>26026.000032</v>
      </c>
      <c r="S32" s="3">
        <f t="shared" si="9"/>
        <v>26</v>
      </c>
    </row>
    <row r="33" spans="1:19" ht="12.75">
      <c r="A33" s="1">
        <f t="shared" si="10"/>
        <v>27</v>
      </c>
      <c r="B33" s="22">
        <f t="shared" si="0"/>
        <v>26</v>
      </c>
      <c r="C33" s="23"/>
      <c r="D33" s="24"/>
      <c r="E33" s="25"/>
      <c r="F33" s="24"/>
      <c r="G33" s="25"/>
      <c r="H33" s="26"/>
      <c r="I33" s="27"/>
      <c r="J33" s="28">
        <f t="shared" si="1"/>
        <v>0</v>
      </c>
      <c r="L33" s="5">
        <f t="shared" si="2"/>
        <v>9999</v>
      </c>
      <c r="M33" s="5">
        <f t="shared" si="3"/>
        <v>9999</v>
      </c>
      <c r="N33" s="6">
        <f t="shared" si="4"/>
        <v>26000</v>
      </c>
      <c r="O33" s="6">
        <f t="shared" si="5"/>
        <v>26</v>
      </c>
      <c r="P33" s="3">
        <f t="shared" si="6"/>
        <v>26026</v>
      </c>
      <c r="Q33" s="3">
        <f t="shared" si="7"/>
        <v>26</v>
      </c>
      <c r="R33" s="3">
        <f t="shared" si="12"/>
        <v>26026.000033</v>
      </c>
      <c r="S33" s="3">
        <f t="shared" si="9"/>
        <v>27</v>
      </c>
    </row>
    <row r="34" spans="1:19" ht="13.5" thickBot="1">
      <c r="A34" s="1">
        <f t="shared" si="10"/>
        <v>28</v>
      </c>
      <c r="B34" s="29">
        <f t="shared" si="0"/>
        <v>26</v>
      </c>
      <c r="C34" s="30"/>
      <c r="D34" s="31"/>
      <c r="E34" s="32"/>
      <c r="F34" s="31"/>
      <c r="G34" s="32"/>
      <c r="H34" s="33"/>
      <c r="I34" s="34"/>
      <c r="J34" s="35">
        <f t="shared" si="1"/>
        <v>0</v>
      </c>
      <c r="L34" s="5">
        <f t="shared" si="2"/>
        <v>9999</v>
      </c>
      <c r="M34" s="5">
        <f t="shared" si="3"/>
        <v>9999</v>
      </c>
      <c r="N34" s="6">
        <f t="shared" si="4"/>
        <v>26000</v>
      </c>
      <c r="O34" s="6">
        <f t="shared" si="5"/>
        <v>26</v>
      </c>
      <c r="P34" s="3">
        <f t="shared" si="6"/>
        <v>26026</v>
      </c>
      <c r="Q34" s="3">
        <f t="shared" si="7"/>
        <v>26</v>
      </c>
      <c r="R34" s="3">
        <f t="shared" si="12"/>
        <v>26026.000034</v>
      </c>
      <c r="S34" s="3">
        <f t="shared" si="9"/>
        <v>28</v>
      </c>
    </row>
    <row r="35" spans="1:19" ht="12.75">
      <c r="A35" s="1">
        <f t="shared" si="10"/>
        <v>29</v>
      </c>
      <c r="B35" s="22">
        <f t="shared" si="0"/>
        <v>26</v>
      </c>
      <c r="C35" s="23"/>
      <c r="D35" s="24"/>
      <c r="E35" s="25"/>
      <c r="F35" s="24"/>
      <c r="G35" s="25"/>
      <c r="H35" s="26"/>
      <c r="I35" s="27"/>
      <c r="J35" s="28">
        <f t="shared" si="1"/>
        <v>0</v>
      </c>
      <c r="L35" s="5">
        <f t="shared" si="2"/>
        <v>9999</v>
      </c>
      <c r="M35" s="5">
        <f t="shared" si="3"/>
        <v>9999</v>
      </c>
      <c r="N35" s="6">
        <f t="shared" si="4"/>
        <v>26000</v>
      </c>
      <c r="O35" s="6">
        <f t="shared" si="5"/>
        <v>26</v>
      </c>
      <c r="P35" s="3">
        <f t="shared" si="6"/>
        <v>26026</v>
      </c>
      <c r="Q35" s="3">
        <f t="shared" si="7"/>
        <v>26</v>
      </c>
      <c r="R35" s="3">
        <f t="shared" si="12"/>
        <v>26026.000035</v>
      </c>
      <c r="S35" s="3">
        <f t="shared" si="9"/>
        <v>29</v>
      </c>
    </row>
    <row r="36" spans="1:19" ht="13.5" thickBot="1">
      <c r="A36" s="1">
        <f t="shared" si="10"/>
        <v>30</v>
      </c>
      <c r="B36" s="29">
        <f t="shared" si="0"/>
        <v>26</v>
      </c>
      <c r="C36" s="30"/>
      <c r="D36" s="31"/>
      <c r="E36" s="32"/>
      <c r="F36" s="31"/>
      <c r="G36" s="32"/>
      <c r="H36" s="33"/>
      <c r="I36" s="34"/>
      <c r="J36" s="35">
        <f t="shared" si="1"/>
        <v>0</v>
      </c>
      <c r="L36" s="5">
        <f t="shared" si="2"/>
        <v>9999</v>
      </c>
      <c r="M36" s="5">
        <f t="shared" si="3"/>
        <v>9999</v>
      </c>
      <c r="N36" s="6">
        <f t="shared" si="4"/>
        <v>26000</v>
      </c>
      <c r="O36" s="6">
        <f t="shared" si="5"/>
        <v>26</v>
      </c>
      <c r="P36" s="3">
        <f t="shared" si="6"/>
        <v>26026</v>
      </c>
      <c r="Q36" s="3">
        <f t="shared" si="7"/>
        <v>26</v>
      </c>
      <c r="R36" s="3">
        <f t="shared" si="12"/>
        <v>26026.000036</v>
      </c>
      <c r="S36" s="3">
        <f t="shared" si="9"/>
        <v>30</v>
      </c>
    </row>
    <row r="37" spans="1:19" ht="12.75">
      <c r="A37" s="1">
        <f t="shared" si="10"/>
        <v>31</v>
      </c>
      <c r="B37" s="22">
        <f t="shared" si="0"/>
        <v>26</v>
      </c>
      <c r="C37" s="23"/>
      <c r="D37" s="24"/>
      <c r="E37" s="25"/>
      <c r="F37" s="24"/>
      <c r="G37" s="25"/>
      <c r="H37" s="26"/>
      <c r="I37" s="27"/>
      <c r="J37" s="28">
        <f t="shared" si="1"/>
        <v>0</v>
      </c>
      <c r="L37" s="5">
        <f t="shared" si="2"/>
        <v>9999</v>
      </c>
      <c r="M37" s="5">
        <f t="shared" si="3"/>
        <v>9999</v>
      </c>
      <c r="N37" s="6">
        <f t="shared" si="4"/>
        <v>26000</v>
      </c>
      <c r="O37" s="6">
        <f t="shared" si="5"/>
        <v>26</v>
      </c>
      <c r="P37" s="3">
        <f t="shared" si="6"/>
        <v>26026</v>
      </c>
      <c r="Q37" s="3">
        <f t="shared" si="7"/>
        <v>26</v>
      </c>
      <c r="R37" s="3">
        <f t="shared" si="12"/>
        <v>26026.000037</v>
      </c>
      <c r="S37" s="3">
        <f t="shared" si="9"/>
        <v>31</v>
      </c>
    </row>
    <row r="38" spans="1:19" ht="13.5" thickBot="1">
      <c r="A38" s="1">
        <f t="shared" si="10"/>
        <v>32</v>
      </c>
      <c r="B38" s="29">
        <f t="shared" si="0"/>
        <v>26</v>
      </c>
      <c r="C38" s="30"/>
      <c r="D38" s="31"/>
      <c r="E38" s="32"/>
      <c r="F38" s="31"/>
      <c r="G38" s="32"/>
      <c r="H38" s="33"/>
      <c r="I38" s="34"/>
      <c r="J38" s="35">
        <f t="shared" si="1"/>
        <v>0</v>
      </c>
      <c r="L38" s="5">
        <f t="shared" si="2"/>
        <v>9999</v>
      </c>
      <c r="M38" s="5">
        <f t="shared" si="3"/>
        <v>9999</v>
      </c>
      <c r="N38" s="6">
        <f t="shared" si="4"/>
        <v>26000</v>
      </c>
      <c r="O38" s="6">
        <f t="shared" si="5"/>
        <v>26</v>
      </c>
      <c r="P38" s="3">
        <f t="shared" si="6"/>
        <v>26026</v>
      </c>
      <c r="Q38" s="3">
        <f t="shared" si="7"/>
        <v>26</v>
      </c>
      <c r="R38" s="3">
        <f t="shared" si="12"/>
        <v>26026.000038</v>
      </c>
      <c r="S38" s="3">
        <f t="shared" si="9"/>
        <v>32</v>
      </c>
    </row>
    <row r="39" spans="1:19" ht="12.75">
      <c r="A39" s="1">
        <f t="shared" si="10"/>
        <v>33</v>
      </c>
      <c r="B39" s="22">
        <f t="shared" si="0"/>
        <v>26</v>
      </c>
      <c r="C39" s="23"/>
      <c r="D39" s="24"/>
      <c r="E39" s="25"/>
      <c r="F39" s="24"/>
      <c r="G39" s="25"/>
      <c r="H39" s="26"/>
      <c r="I39" s="27"/>
      <c r="J39" s="28">
        <f t="shared" si="1"/>
        <v>0</v>
      </c>
      <c r="L39" s="5">
        <f aca="true" t="shared" si="13" ref="L39:L70">IF(J39=0,9999,IF(J39="NP",999,J39))</f>
        <v>9999</v>
      </c>
      <c r="M39" s="5">
        <f aca="true" t="shared" si="14" ref="M39:M70">IF(J39=0,9999,IF(J39="NP",999,IF(OR(H39="NP",I39="NP"),MIN(H39:I39)+500,H39+I39)))</f>
        <v>9999</v>
      </c>
      <c r="N39" s="6">
        <f aca="true" t="shared" si="15" ref="N39:N70">RANK(L39,$L$7:$L$120,1)*1000</f>
        <v>26000</v>
      </c>
      <c r="O39" s="6">
        <f aca="true" t="shared" si="16" ref="O39:O70">RANK(M39,$M$7:$M$120,1)</f>
        <v>26</v>
      </c>
      <c r="P39" s="3">
        <f aca="true" t="shared" si="17" ref="P39:P70">N39+O39</f>
        <v>26026</v>
      </c>
      <c r="Q39" s="3">
        <f aca="true" t="shared" si="18" ref="Q39:Q70">RANK(P39,$P$7:$P$120,1)</f>
        <v>26</v>
      </c>
      <c r="R39" s="3">
        <f t="shared" si="12"/>
        <v>26026.000039</v>
      </c>
      <c r="S39" s="3">
        <f aca="true" t="shared" si="19" ref="S39:S70">RANK(R39,$R$7:$R$120,1)</f>
        <v>33</v>
      </c>
    </row>
    <row r="40" spans="1:19" ht="13.5" thickBot="1">
      <c r="A40" s="1">
        <f t="shared" si="10"/>
        <v>34</v>
      </c>
      <c r="B40" s="29">
        <f t="shared" si="0"/>
        <v>26</v>
      </c>
      <c r="C40" s="30"/>
      <c r="D40" s="31"/>
      <c r="E40" s="32"/>
      <c r="F40" s="31"/>
      <c r="G40" s="32"/>
      <c r="H40" s="33"/>
      <c r="I40" s="34"/>
      <c r="J40" s="35">
        <f t="shared" si="1"/>
        <v>0</v>
      </c>
      <c r="L40" s="5">
        <f t="shared" si="13"/>
        <v>9999</v>
      </c>
      <c r="M40" s="5">
        <f t="shared" si="14"/>
        <v>9999</v>
      </c>
      <c r="N40" s="6">
        <f t="shared" si="15"/>
        <v>26000</v>
      </c>
      <c r="O40" s="6">
        <f t="shared" si="16"/>
        <v>26</v>
      </c>
      <c r="P40" s="3">
        <f t="shared" si="17"/>
        <v>26026</v>
      </c>
      <c r="Q40" s="3">
        <f t="shared" si="18"/>
        <v>26</v>
      </c>
      <c r="R40" s="3">
        <f t="shared" si="12"/>
        <v>26026.00004</v>
      </c>
      <c r="S40" s="3">
        <f t="shared" si="19"/>
        <v>34</v>
      </c>
    </row>
    <row r="41" spans="1:19" ht="12.75">
      <c r="A41" s="1">
        <f t="shared" si="10"/>
        <v>35</v>
      </c>
      <c r="B41" s="22">
        <f t="shared" si="0"/>
        <v>26</v>
      </c>
      <c r="C41" s="23"/>
      <c r="D41" s="24"/>
      <c r="E41" s="25"/>
      <c r="F41" s="24"/>
      <c r="G41" s="25"/>
      <c r="H41" s="26"/>
      <c r="I41" s="27"/>
      <c r="J41" s="28">
        <f t="shared" si="1"/>
        <v>0</v>
      </c>
      <c r="L41" s="5">
        <f t="shared" si="13"/>
        <v>9999</v>
      </c>
      <c r="M41" s="5">
        <f t="shared" si="14"/>
        <v>9999</v>
      </c>
      <c r="N41" s="6">
        <f t="shared" si="15"/>
        <v>26000</v>
      </c>
      <c r="O41" s="6">
        <f t="shared" si="16"/>
        <v>26</v>
      </c>
      <c r="P41" s="3">
        <f t="shared" si="17"/>
        <v>26026</v>
      </c>
      <c r="Q41" s="3">
        <f t="shared" si="18"/>
        <v>26</v>
      </c>
      <c r="R41" s="3">
        <f t="shared" si="12"/>
        <v>26026.000041</v>
      </c>
      <c r="S41" s="3">
        <f t="shared" si="19"/>
        <v>35</v>
      </c>
    </row>
    <row r="42" spans="1:19" ht="13.5" thickBot="1">
      <c r="A42" s="1">
        <f t="shared" si="10"/>
        <v>36</v>
      </c>
      <c r="B42" s="29">
        <f t="shared" si="0"/>
        <v>26</v>
      </c>
      <c r="C42" s="30"/>
      <c r="D42" s="31"/>
      <c r="E42" s="32"/>
      <c r="F42" s="31"/>
      <c r="G42" s="32"/>
      <c r="H42" s="33"/>
      <c r="I42" s="34"/>
      <c r="J42" s="35">
        <f t="shared" si="1"/>
        <v>0</v>
      </c>
      <c r="L42" s="5">
        <f t="shared" si="13"/>
        <v>9999</v>
      </c>
      <c r="M42" s="5">
        <f t="shared" si="14"/>
        <v>9999</v>
      </c>
      <c r="N42" s="6">
        <f t="shared" si="15"/>
        <v>26000</v>
      </c>
      <c r="O42" s="6">
        <f t="shared" si="16"/>
        <v>26</v>
      </c>
      <c r="P42" s="3">
        <f t="shared" si="17"/>
        <v>26026</v>
      </c>
      <c r="Q42" s="3">
        <f t="shared" si="18"/>
        <v>26</v>
      </c>
      <c r="R42" s="3">
        <f t="shared" si="12"/>
        <v>26026.000042</v>
      </c>
      <c r="S42" s="3">
        <f t="shared" si="19"/>
        <v>36</v>
      </c>
    </row>
    <row r="43" spans="1:19" ht="12.75">
      <c r="A43" s="1">
        <f t="shared" si="10"/>
        <v>37</v>
      </c>
      <c r="B43" s="22">
        <f t="shared" si="0"/>
        <v>26</v>
      </c>
      <c r="C43" s="23"/>
      <c r="D43" s="24"/>
      <c r="E43" s="25"/>
      <c r="F43" s="24"/>
      <c r="G43" s="25"/>
      <c r="H43" s="26"/>
      <c r="I43" s="27"/>
      <c r="J43" s="28">
        <f t="shared" si="1"/>
        <v>0</v>
      </c>
      <c r="L43" s="5">
        <f t="shared" si="13"/>
        <v>9999</v>
      </c>
      <c r="M43" s="5">
        <f t="shared" si="14"/>
        <v>9999</v>
      </c>
      <c r="N43" s="6">
        <f t="shared" si="15"/>
        <v>26000</v>
      </c>
      <c r="O43" s="6">
        <f t="shared" si="16"/>
        <v>26</v>
      </c>
      <c r="P43" s="3">
        <f t="shared" si="17"/>
        <v>26026</v>
      </c>
      <c r="Q43" s="3">
        <f t="shared" si="18"/>
        <v>26</v>
      </c>
      <c r="R43" s="3">
        <f t="shared" si="12"/>
        <v>26026.000043</v>
      </c>
      <c r="S43" s="3">
        <f t="shared" si="19"/>
        <v>37</v>
      </c>
    </row>
    <row r="44" spans="1:19" ht="13.5" thickBot="1">
      <c r="A44" s="1">
        <f t="shared" si="10"/>
        <v>38</v>
      </c>
      <c r="B44" s="29">
        <f t="shared" si="0"/>
        <v>26</v>
      </c>
      <c r="C44" s="30"/>
      <c r="D44" s="31"/>
      <c r="E44" s="32"/>
      <c r="F44" s="31"/>
      <c r="G44" s="32"/>
      <c r="H44" s="33"/>
      <c r="I44" s="34"/>
      <c r="J44" s="35">
        <f t="shared" si="1"/>
        <v>0</v>
      </c>
      <c r="L44" s="5">
        <f t="shared" si="13"/>
        <v>9999</v>
      </c>
      <c r="M44" s="5">
        <f t="shared" si="14"/>
        <v>9999</v>
      </c>
      <c r="N44" s="6">
        <f t="shared" si="15"/>
        <v>26000</v>
      </c>
      <c r="O44" s="6">
        <f t="shared" si="16"/>
        <v>26</v>
      </c>
      <c r="P44" s="3">
        <f t="shared" si="17"/>
        <v>26026</v>
      </c>
      <c r="Q44" s="3">
        <f t="shared" si="18"/>
        <v>26</v>
      </c>
      <c r="R44" s="3">
        <f t="shared" si="12"/>
        <v>26026.000044</v>
      </c>
      <c r="S44" s="3">
        <f t="shared" si="19"/>
        <v>38</v>
      </c>
    </row>
    <row r="45" spans="1:19" ht="12.75" customHeight="1">
      <c r="A45" s="1">
        <f t="shared" si="10"/>
        <v>39</v>
      </c>
      <c r="B45" s="22">
        <f t="shared" si="0"/>
        <v>26</v>
      </c>
      <c r="C45" s="23"/>
      <c r="D45" s="24"/>
      <c r="E45" s="25"/>
      <c r="F45" s="24"/>
      <c r="G45" s="25"/>
      <c r="H45" s="26"/>
      <c r="I45" s="27"/>
      <c r="J45" s="28">
        <f t="shared" si="1"/>
        <v>0</v>
      </c>
      <c r="L45" s="5">
        <f t="shared" si="13"/>
        <v>9999</v>
      </c>
      <c r="M45" s="5">
        <f t="shared" si="14"/>
        <v>9999</v>
      </c>
      <c r="N45" s="6">
        <f t="shared" si="15"/>
        <v>26000</v>
      </c>
      <c r="O45" s="6">
        <f t="shared" si="16"/>
        <v>26</v>
      </c>
      <c r="P45" s="3">
        <f t="shared" si="17"/>
        <v>26026</v>
      </c>
      <c r="Q45" s="3">
        <f t="shared" si="18"/>
        <v>26</v>
      </c>
      <c r="R45" s="3">
        <f t="shared" si="12"/>
        <v>26026.000045</v>
      </c>
      <c r="S45" s="3">
        <f t="shared" si="19"/>
        <v>39</v>
      </c>
    </row>
    <row r="46" spans="1:19" ht="13.5" customHeight="1" thickBot="1">
      <c r="A46" s="1">
        <f t="shared" si="10"/>
        <v>40</v>
      </c>
      <c r="B46" s="29">
        <f t="shared" si="0"/>
        <v>26</v>
      </c>
      <c r="C46" s="30"/>
      <c r="D46" s="31"/>
      <c r="E46" s="32"/>
      <c r="F46" s="31"/>
      <c r="G46" s="32"/>
      <c r="H46" s="33"/>
      <c r="I46" s="34"/>
      <c r="J46" s="35">
        <f t="shared" si="1"/>
        <v>0</v>
      </c>
      <c r="L46" s="5">
        <f t="shared" si="13"/>
        <v>9999</v>
      </c>
      <c r="M46" s="5">
        <f t="shared" si="14"/>
        <v>9999</v>
      </c>
      <c r="N46" s="6">
        <f t="shared" si="15"/>
        <v>26000</v>
      </c>
      <c r="O46" s="6">
        <f t="shared" si="16"/>
        <v>26</v>
      </c>
      <c r="P46" s="3">
        <f t="shared" si="17"/>
        <v>26026</v>
      </c>
      <c r="Q46" s="3">
        <f t="shared" si="18"/>
        <v>26</v>
      </c>
      <c r="R46" s="3">
        <f t="shared" si="12"/>
        <v>26026.000046</v>
      </c>
      <c r="S46" s="3">
        <f t="shared" si="19"/>
        <v>40</v>
      </c>
    </row>
    <row r="47" spans="1:19" ht="12.75" customHeight="1">
      <c r="A47" s="1">
        <f t="shared" si="10"/>
        <v>41</v>
      </c>
      <c r="B47" s="22">
        <f t="shared" si="0"/>
        <v>26</v>
      </c>
      <c r="C47" s="23"/>
      <c r="D47" s="24"/>
      <c r="E47" s="25"/>
      <c r="F47" s="24"/>
      <c r="G47" s="25"/>
      <c r="H47" s="26"/>
      <c r="I47" s="27"/>
      <c r="J47" s="28">
        <f t="shared" si="1"/>
        <v>0</v>
      </c>
      <c r="L47" s="5">
        <f t="shared" si="13"/>
        <v>9999</v>
      </c>
      <c r="M47" s="5">
        <f t="shared" si="14"/>
        <v>9999</v>
      </c>
      <c r="N47" s="6">
        <f t="shared" si="15"/>
        <v>26000</v>
      </c>
      <c r="O47" s="6">
        <f t="shared" si="16"/>
        <v>26</v>
      </c>
      <c r="P47" s="3">
        <f t="shared" si="17"/>
        <v>26026</v>
      </c>
      <c r="Q47" s="3">
        <f t="shared" si="18"/>
        <v>26</v>
      </c>
      <c r="R47" s="3">
        <f t="shared" si="12"/>
        <v>26026.000047</v>
      </c>
      <c r="S47" s="3">
        <f t="shared" si="19"/>
        <v>41</v>
      </c>
    </row>
    <row r="48" spans="1:19" ht="13.5" customHeight="1" thickBot="1">
      <c r="A48" s="1">
        <f t="shared" si="10"/>
        <v>42</v>
      </c>
      <c r="B48" s="29">
        <f t="shared" si="0"/>
        <v>26</v>
      </c>
      <c r="C48" s="30"/>
      <c r="D48" s="31"/>
      <c r="E48" s="32"/>
      <c r="F48" s="31"/>
      <c r="G48" s="32"/>
      <c r="H48" s="33"/>
      <c r="I48" s="34"/>
      <c r="J48" s="35">
        <f t="shared" si="1"/>
        <v>0</v>
      </c>
      <c r="L48" s="5">
        <f t="shared" si="13"/>
        <v>9999</v>
      </c>
      <c r="M48" s="5">
        <f t="shared" si="14"/>
        <v>9999</v>
      </c>
      <c r="N48" s="6">
        <f t="shared" si="15"/>
        <v>26000</v>
      </c>
      <c r="O48" s="6">
        <f t="shared" si="16"/>
        <v>26</v>
      </c>
      <c r="P48" s="3">
        <f t="shared" si="17"/>
        <v>26026</v>
      </c>
      <c r="Q48" s="3">
        <f t="shared" si="18"/>
        <v>26</v>
      </c>
      <c r="R48" s="3">
        <f t="shared" si="12"/>
        <v>26026.000048</v>
      </c>
      <c r="S48" s="3">
        <f t="shared" si="19"/>
        <v>42</v>
      </c>
    </row>
    <row r="49" spans="1:19" ht="12.75">
      <c r="A49" s="1">
        <f t="shared" si="10"/>
        <v>43</v>
      </c>
      <c r="B49" s="22">
        <f aca="true" t="shared" si="20" ref="B49:B70">Q49</f>
        <v>26</v>
      </c>
      <c r="C49" s="23"/>
      <c r="D49" s="24"/>
      <c r="E49" s="25"/>
      <c r="F49" s="24"/>
      <c r="G49" s="25"/>
      <c r="H49" s="26"/>
      <c r="I49" s="27"/>
      <c r="J49" s="28">
        <f aca="true" t="shared" si="21" ref="J49:J70">IF(AND(H49="NP",I49="NP"),"NP",IF(I49="NP",H49,IF(AND(H49="NP",I49=""),"NP",IF(H49="NP",I49,MIN(H49:I49)))))</f>
        <v>0</v>
      </c>
      <c r="L49" s="5">
        <f t="shared" si="13"/>
        <v>9999</v>
      </c>
      <c r="M49" s="5">
        <f t="shared" si="14"/>
        <v>9999</v>
      </c>
      <c r="N49" s="6">
        <f t="shared" si="15"/>
        <v>26000</v>
      </c>
      <c r="O49" s="6">
        <f t="shared" si="16"/>
        <v>26</v>
      </c>
      <c r="P49" s="3">
        <f t="shared" si="17"/>
        <v>26026</v>
      </c>
      <c r="Q49" s="3">
        <f t="shared" si="18"/>
        <v>26</v>
      </c>
      <c r="R49" s="3">
        <f t="shared" si="12"/>
        <v>26026.000049</v>
      </c>
      <c r="S49" s="3">
        <f t="shared" si="19"/>
        <v>43</v>
      </c>
    </row>
    <row r="50" spans="1:19" ht="13.5" thickBot="1">
      <c r="A50" s="1">
        <f t="shared" si="10"/>
        <v>44</v>
      </c>
      <c r="B50" s="29">
        <f t="shared" si="20"/>
        <v>26</v>
      </c>
      <c r="C50" s="30"/>
      <c r="D50" s="31"/>
      <c r="E50" s="32"/>
      <c r="F50" s="31"/>
      <c r="G50" s="32"/>
      <c r="H50" s="33"/>
      <c r="I50" s="34"/>
      <c r="J50" s="35">
        <f t="shared" si="21"/>
        <v>0</v>
      </c>
      <c r="L50" s="5">
        <f t="shared" si="13"/>
        <v>9999</v>
      </c>
      <c r="M50" s="5">
        <f t="shared" si="14"/>
        <v>9999</v>
      </c>
      <c r="N50" s="6">
        <f t="shared" si="15"/>
        <v>26000</v>
      </c>
      <c r="O50" s="6">
        <f t="shared" si="16"/>
        <v>26</v>
      </c>
      <c r="P50" s="3">
        <f t="shared" si="17"/>
        <v>26026</v>
      </c>
      <c r="Q50" s="3">
        <f t="shared" si="18"/>
        <v>26</v>
      </c>
      <c r="R50" s="3">
        <f t="shared" si="12"/>
        <v>26026.00005</v>
      </c>
      <c r="S50" s="3">
        <f t="shared" si="19"/>
        <v>44</v>
      </c>
    </row>
    <row r="51" spans="1:19" ht="12.75">
      <c r="A51" s="1">
        <f t="shared" si="10"/>
        <v>45</v>
      </c>
      <c r="B51" s="22">
        <f t="shared" si="20"/>
        <v>26</v>
      </c>
      <c r="C51" s="23"/>
      <c r="D51" s="24"/>
      <c r="E51" s="25"/>
      <c r="F51" s="24"/>
      <c r="G51" s="25"/>
      <c r="H51" s="26"/>
      <c r="I51" s="27"/>
      <c r="J51" s="28">
        <f t="shared" si="21"/>
        <v>0</v>
      </c>
      <c r="L51" s="5">
        <f t="shared" si="13"/>
        <v>9999</v>
      </c>
      <c r="M51" s="5">
        <f t="shared" si="14"/>
        <v>9999</v>
      </c>
      <c r="N51" s="6">
        <f t="shared" si="15"/>
        <v>26000</v>
      </c>
      <c r="O51" s="6">
        <f t="shared" si="16"/>
        <v>26</v>
      </c>
      <c r="P51" s="3">
        <f t="shared" si="17"/>
        <v>26026</v>
      </c>
      <c r="Q51" s="3">
        <f t="shared" si="18"/>
        <v>26</v>
      </c>
      <c r="R51" s="3">
        <f t="shared" si="12"/>
        <v>26026.000051</v>
      </c>
      <c r="S51" s="3">
        <f t="shared" si="19"/>
        <v>45</v>
      </c>
    </row>
    <row r="52" spans="1:19" ht="13.5" thickBot="1">
      <c r="A52" s="1">
        <f t="shared" si="10"/>
        <v>46</v>
      </c>
      <c r="B52" s="29">
        <f t="shared" si="20"/>
        <v>26</v>
      </c>
      <c r="C52" s="30"/>
      <c r="D52" s="31"/>
      <c r="E52" s="32"/>
      <c r="F52" s="31"/>
      <c r="G52" s="32"/>
      <c r="H52" s="33"/>
      <c r="I52" s="34"/>
      <c r="J52" s="35">
        <f t="shared" si="21"/>
        <v>0</v>
      </c>
      <c r="L52" s="5">
        <f t="shared" si="13"/>
        <v>9999</v>
      </c>
      <c r="M52" s="5">
        <f t="shared" si="14"/>
        <v>9999</v>
      </c>
      <c r="N52" s="6">
        <f t="shared" si="15"/>
        <v>26000</v>
      </c>
      <c r="O52" s="6">
        <f t="shared" si="16"/>
        <v>26</v>
      </c>
      <c r="P52" s="3">
        <f t="shared" si="17"/>
        <v>26026</v>
      </c>
      <c r="Q52" s="3">
        <f t="shared" si="18"/>
        <v>26</v>
      </c>
      <c r="R52" s="3">
        <f t="shared" si="12"/>
        <v>26026.000052</v>
      </c>
      <c r="S52" s="3">
        <f t="shared" si="19"/>
        <v>46</v>
      </c>
    </row>
    <row r="53" spans="1:19" ht="12.75">
      <c r="A53" s="1">
        <f t="shared" si="10"/>
        <v>47</v>
      </c>
      <c r="B53" s="22">
        <f t="shared" si="20"/>
        <v>26</v>
      </c>
      <c r="C53" s="23"/>
      <c r="D53" s="24"/>
      <c r="E53" s="25"/>
      <c r="F53" s="24"/>
      <c r="G53" s="25"/>
      <c r="H53" s="26"/>
      <c r="I53" s="27"/>
      <c r="J53" s="28">
        <f t="shared" si="21"/>
        <v>0</v>
      </c>
      <c r="L53" s="5">
        <f t="shared" si="13"/>
        <v>9999</v>
      </c>
      <c r="M53" s="5">
        <f t="shared" si="14"/>
        <v>9999</v>
      </c>
      <c r="N53" s="6">
        <f t="shared" si="15"/>
        <v>26000</v>
      </c>
      <c r="O53" s="6">
        <f t="shared" si="16"/>
        <v>26</v>
      </c>
      <c r="P53" s="3">
        <f t="shared" si="17"/>
        <v>26026</v>
      </c>
      <c r="Q53" s="3">
        <f t="shared" si="18"/>
        <v>26</v>
      </c>
      <c r="R53" s="3">
        <f t="shared" si="12"/>
        <v>26026.000053</v>
      </c>
      <c r="S53" s="3">
        <f t="shared" si="19"/>
        <v>47</v>
      </c>
    </row>
    <row r="54" spans="1:19" ht="13.5" thickBot="1">
      <c r="A54" s="1">
        <f t="shared" si="10"/>
        <v>48</v>
      </c>
      <c r="B54" s="29">
        <f t="shared" si="20"/>
        <v>26</v>
      </c>
      <c r="C54" s="30"/>
      <c r="D54" s="31"/>
      <c r="E54" s="32"/>
      <c r="F54" s="31"/>
      <c r="G54" s="32"/>
      <c r="H54" s="33"/>
      <c r="I54" s="34"/>
      <c r="J54" s="35">
        <f t="shared" si="21"/>
        <v>0</v>
      </c>
      <c r="L54" s="5">
        <f t="shared" si="13"/>
        <v>9999</v>
      </c>
      <c r="M54" s="5">
        <f t="shared" si="14"/>
        <v>9999</v>
      </c>
      <c r="N54" s="6">
        <f t="shared" si="15"/>
        <v>26000</v>
      </c>
      <c r="O54" s="6">
        <f t="shared" si="16"/>
        <v>26</v>
      </c>
      <c r="P54" s="3">
        <f t="shared" si="17"/>
        <v>26026</v>
      </c>
      <c r="Q54" s="3">
        <f t="shared" si="18"/>
        <v>26</v>
      </c>
      <c r="R54" s="3">
        <f t="shared" si="12"/>
        <v>26026.000054</v>
      </c>
      <c r="S54" s="3">
        <f t="shared" si="19"/>
        <v>48</v>
      </c>
    </row>
    <row r="55" spans="1:19" ht="12.75">
      <c r="A55" s="1">
        <f t="shared" si="10"/>
        <v>49</v>
      </c>
      <c r="B55" s="22">
        <f t="shared" si="20"/>
        <v>26</v>
      </c>
      <c r="C55" s="23"/>
      <c r="D55" s="24"/>
      <c r="E55" s="25"/>
      <c r="F55" s="24"/>
      <c r="G55" s="25"/>
      <c r="H55" s="26"/>
      <c r="I55" s="27"/>
      <c r="J55" s="28">
        <f t="shared" si="21"/>
        <v>0</v>
      </c>
      <c r="L55" s="5">
        <f t="shared" si="13"/>
        <v>9999</v>
      </c>
      <c r="M55" s="5">
        <f t="shared" si="14"/>
        <v>9999</v>
      </c>
      <c r="N55" s="6">
        <f t="shared" si="15"/>
        <v>26000</v>
      </c>
      <c r="O55" s="6">
        <f t="shared" si="16"/>
        <v>26</v>
      </c>
      <c r="P55" s="3">
        <f t="shared" si="17"/>
        <v>26026</v>
      </c>
      <c r="Q55" s="3">
        <f t="shared" si="18"/>
        <v>26</v>
      </c>
      <c r="R55" s="3">
        <f t="shared" si="12"/>
        <v>26026.000055</v>
      </c>
      <c r="S55" s="3">
        <f t="shared" si="19"/>
        <v>49</v>
      </c>
    </row>
    <row r="56" spans="1:19" ht="13.5" thickBot="1">
      <c r="A56" s="1">
        <f t="shared" si="10"/>
        <v>50</v>
      </c>
      <c r="B56" s="29">
        <f t="shared" si="20"/>
        <v>26</v>
      </c>
      <c r="C56" s="30"/>
      <c r="D56" s="31"/>
      <c r="E56" s="32"/>
      <c r="F56" s="31"/>
      <c r="G56" s="32"/>
      <c r="H56" s="33"/>
      <c r="I56" s="34"/>
      <c r="J56" s="35">
        <f t="shared" si="21"/>
        <v>0</v>
      </c>
      <c r="L56" s="5">
        <f t="shared" si="13"/>
        <v>9999</v>
      </c>
      <c r="M56" s="5">
        <f t="shared" si="14"/>
        <v>9999</v>
      </c>
      <c r="N56" s="6">
        <f t="shared" si="15"/>
        <v>26000</v>
      </c>
      <c r="O56" s="6">
        <f t="shared" si="16"/>
        <v>26</v>
      </c>
      <c r="P56" s="3">
        <f t="shared" si="17"/>
        <v>26026</v>
      </c>
      <c r="Q56" s="3">
        <f t="shared" si="18"/>
        <v>26</v>
      </c>
      <c r="R56" s="3">
        <f t="shared" si="12"/>
        <v>26026.000056</v>
      </c>
      <c r="S56" s="3">
        <f t="shared" si="19"/>
        <v>50</v>
      </c>
    </row>
    <row r="57" spans="1:19" ht="12.75">
      <c r="A57" s="1">
        <f t="shared" si="10"/>
        <v>51</v>
      </c>
      <c r="B57" s="22">
        <f t="shared" si="20"/>
        <v>26</v>
      </c>
      <c r="C57" s="23"/>
      <c r="D57" s="24"/>
      <c r="E57" s="25"/>
      <c r="F57" s="24"/>
      <c r="G57" s="25"/>
      <c r="H57" s="26"/>
      <c r="I57" s="27"/>
      <c r="J57" s="28">
        <f t="shared" si="21"/>
        <v>0</v>
      </c>
      <c r="L57" s="5">
        <f t="shared" si="13"/>
        <v>9999</v>
      </c>
      <c r="M57" s="5">
        <f t="shared" si="14"/>
        <v>9999</v>
      </c>
      <c r="N57" s="6">
        <f t="shared" si="15"/>
        <v>26000</v>
      </c>
      <c r="O57" s="6">
        <f t="shared" si="16"/>
        <v>26</v>
      </c>
      <c r="P57" s="3">
        <f t="shared" si="17"/>
        <v>26026</v>
      </c>
      <c r="Q57" s="3">
        <f t="shared" si="18"/>
        <v>26</v>
      </c>
      <c r="R57" s="3">
        <f t="shared" si="12"/>
        <v>26026.000057</v>
      </c>
      <c r="S57" s="3">
        <f t="shared" si="19"/>
        <v>51</v>
      </c>
    </row>
    <row r="58" spans="1:19" ht="13.5" thickBot="1">
      <c r="A58" s="1">
        <f t="shared" si="10"/>
        <v>52</v>
      </c>
      <c r="B58" s="29">
        <f t="shared" si="20"/>
        <v>26</v>
      </c>
      <c r="C58" s="30"/>
      <c r="D58" s="31"/>
      <c r="E58" s="32"/>
      <c r="F58" s="31"/>
      <c r="G58" s="32"/>
      <c r="H58" s="33"/>
      <c r="I58" s="34"/>
      <c r="J58" s="35">
        <f t="shared" si="21"/>
        <v>0</v>
      </c>
      <c r="L58" s="5">
        <f t="shared" si="13"/>
        <v>9999</v>
      </c>
      <c r="M58" s="5">
        <f t="shared" si="14"/>
        <v>9999</v>
      </c>
      <c r="N58" s="6">
        <f t="shared" si="15"/>
        <v>26000</v>
      </c>
      <c r="O58" s="6">
        <f t="shared" si="16"/>
        <v>26</v>
      </c>
      <c r="P58" s="3">
        <f t="shared" si="17"/>
        <v>26026</v>
      </c>
      <c r="Q58" s="3">
        <f t="shared" si="18"/>
        <v>26</v>
      </c>
      <c r="R58" s="3">
        <f t="shared" si="12"/>
        <v>26026.000058</v>
      </c>
      <c r="S58" s="3">
        <f t="shared" si="19"/>
        <v>52</v>
      </c>
    </row>
    <row r="59" spans="1:19" ht="12.75">
      <c r="A59" s="1">
        <f t="shared" si="10"/>
        <v>53</v>
      </c>
      <c r="B59" s="22">
        <f t="shared" si="20"/>
        <v>26</v>
      </c>
      <c r="C59" s="23"/>
      <c r="D59" s="24"/>
      <c r="E59" s="25"/>
      <c r="F59" s="24"/>
      <c r="G59" s="25"/>
      <c r="H59" s="26"/>
      <c r="I59" s="27"/>
      <c r="J59" s="28">
        <f t="shared" si="21"/>
        <v>0</v>
      </c>
      <c r="L59" s="5">
        <f t="shared" si="13"/>
        <v>9999</v>
      </c>
      <c r="M59" s="5">
        <f t="shared" si="14"/>
        <v>9999</v>
      </c>
      <c r="N59" s="6">
        <f t="shared" si="15"/>
        <v>26000</v>
      </c>
      <c r="O59" s="6">
        <f t="shared" si="16"/>
        <v>26</v>
      </c>
      <c r="P59" s="3">
        <f t="shared" si="17"/>
        <v>26026</v>
      </c>
      <c r="Q59" s="3">
        <f t="shared" si="18"/>
        <v>26</v>
      </c>
      <c r="R59" s="3">
        <f t="shared" si="12"/>
        <v>26026.000059</v>
      </c>
      <c r="S59" s="3">
        <f t="shared" si="19"/>
        <v>53</v>
      </c>
    </row>
    <row r="60" spans="1:19" ht="13.5" thickBot="1">
      <c r="A60" s="1">
        <f t="shared" si="10"/>
        <v>54</v>
      </c>
      <c r="B60" s="29">
        <f t="shared" si="20"/>
        <v>26</v>
      </c>
      <c r="C60" s="30"/>
      <c r="D60" s="31"/>
      <c r="E60" s="32"/>
      <c r="F60" s="31"/>
      <c r="G60" s="32"/>
      <c r="H60" s="33"/>
      <c r="I60" s="34"/>
      <c r="J60" s="35">
        <f t="shared" si="21"/>
        <v>0</v>
      </c>
      <c r="L60" s="5">
        <f t="shared" si="13"/>
        <v>9999</v>
      </c>
      <c r="M60" s="5">
        <f t="shared" si="14"/>
        <v>9999</v>
      </c>
      <c r="N60" s="6">
        <f t="shared" si="15"/>
        <v>26000</v>
      </c>
      <c r="O60" s="6">
        <f t="shared" si="16"/>
        <v>26</v>
      </c>
      <c r="P60" s="3">
        <f t="shared" si="17"/>
        <v>26026</v>
      </c>
      <c r="Q60" s="3">
        <f t="shared" si="18"/>
        <v>26</v>
      </c>
      <c r="R60" s="3">
        <f t="shared" si="12"/>
        <v>26026.00006</v>
      </c>
      <c r="S60" s="3">
        <f t="shared" si="19"/>
        <v>54</v>
      </c>
    </row>
    <row r="61" spans="1:19" ht="12.75">
      <c r="A61" s="1">
        <f t="shared" si="10"/>
        <v>55</v>
      </c>
      <c r="B61" s="22">
        <f t="shared" si="20"/>
        <v>26</v>
      </c>
      <c r="C61" s="23"/>
      <c r="D61" s="24"/>
      <c r="E61" s="25"/>
      <c r="F61" s="24"/>
      <c r="G61" s="25"/>
      <c r="H61" s="26"/>
      <c r="I61" s="27"/>
      <c r="J61" s="28">
        <f t="shared" si="21"/>
        <v>0</v>
      </c>
      <c r="L61" s="5">
        <f t="shared" si="13"/>
        <v>9999</v>
      </c>
      <c r="M61" s="5">
        <f t="shared" si="14"/>
        <v>9999</v>
      </c>
      <c r="N61" s="6">
        <f t="shared" si="15"/>
        <v>26000</v>
      </c>
      <c r="O61" s="6">
        <f t="shared" si="16"/>
        <v>26</v>
      </c>
      <c r="P61" s="3">
        <f t="shared" si="17"/>
        <v>26026</v>
      </c>
      <c r="Q61" s="3">
        <f t="shared" si="18"/>
        <v>26</v>
      </c>
      <c r="R61" s="3">
        <f t="shared" si="12"/>
        <v>26026.000061</v>
      </c>
      <c r="S61" s="3">
        <f t="shared" si="19"/>
        <v>55</v>
      </c>
    </row>
    <row r="62" spans="1:19" ht="13.5" thickBot="1">
      <c r="A62" s="1">
        <f t="shared" si="10"/>
        <v>56</v>
      </c>
      <c r="B62" s="29">
        <f t="shared" si="20"/>
        <v>26</v>
      </c>
      <c r="C62" s="30"/>
      <c r="D62" s="31"/>
      <c r="E62" s="32"/>
      <c r="F62" s="31"/>
      <c r="G62" s="32"/>
      <c r="H62" s="33"/>
      <c r="I62" s="34"/>
      <c r="J62" s="35">
        <f t="shared" si="21"/>
        <v>0</v>
      </c>
      <c r="L62" s="5">
        <f t="shared" si="13"/>
        <v>9999</v>
      </c>
      <c r="M62" s="5">
        <f t="shared" si="14"/>
        <v>9999</v>
      </c>
      <c r="N62" s="6">
        <f t="shared" si="15"/>
        <v>26000</v>
      </c>
      <c r="O62" s="6">
        <f t="shared" si="16"/>
        <v>26</v>
      </c>
      <c r="P62" s="3">
        <f t="shared" si="17"/>
        <v>26026</v>
      </c>
      <c r="Q62" s="3">
        <f t="shared" si="18"/>
        <v>26</v>
      </c>
      <c r="R62" s="3">
        <f t="shared" si="12"/>
        <v>26026.000062</v>
      </c>
      <c r="S62" s="3">
        <f t="shared" si="19"/>
        <v>56</v>
      </c>
    </row>
    <row r="63" spans="1:19" ht="12.75">
      <c r="A63" s="1">
        <f t="shared" si="10"/>
        <v>57</v>
      </c>
      <c r="B63" s="22">
        <f t="shared" si="20"/>
        <v>26</v>
      </c>
      <c r="C63" s="23"/>
      <c r="D63" s="24"/>
      <c r="E63" s="25"/>
      <c r="F63" s="24"/>
      <c r="G63" s="25"/>
      <c r="H63" s="26"/>
      <c r="I63" s="27"/>
      <c r="J63" s="28">
        <f t="shared" si="21"/>
        <v>0</v>
      </c>
      <c r="L63" s="5">
        <f t="shared" si="13"/>
        <v>9999</v>
      </c>
      <c r="M63" s="5">
        <f t="shared" si="14"/>
        <v>9999</v>
      </c>
      <c r="N63" s="6">
        <f t="shared" si="15"/>
        <v>26000</v>
      </c>
      <c r="O63" s="6">
        <f t="shared" si="16"/>
        <v>26</v>
      </c>
      <c r="P63" s="3">
        <f t="shared" si="17"/>
        <v>26026</v>
      </c>
      <c r="Q63" s="3">
        <f t="shared" si="18"/>
        <v>26</v>
      </c>
      <c r="R63" s="3">
        <f t="shared" si="12"/>
        <v>26026.000063</v>
      </c>
      <c r="S63" s="3">
        <f t="shared" si="19"/>
        <v>57</v>
      </c>
    </row>
    <row r="64" spans="1:19" ht="13.5" thickBot="1">
      <c r="A64" s="1">
        <f t="shared" si="10"/>
        <v>58</v>
      </c>
      <c r="B64" s="29">
        <f t="shared" si="20"/>
        <v>26</v>
      </c>
      <c r="C64" s="30"/>
      <c r="D64" s="31"/>
      <c r="E64" s="32"/>
      <c r="F64" s="31"/>
      <c r="G64" s="32"/>
      <c r="H64" s="33"/>
      <c r="I64" s="34"/>
      <c r="J64" s="35">
        <f t="shared" si="21"/>
        <v>0</v>
      </c>
      <c r="L64" s="5">
        <f t="shared" si="13"/>
        <v>9999</v>
      </c>
      <c r="M64" s="5">
        <f t="shared" si="14"/>
        <v>9999</v>
      </c>
      <c r="N64" s="6">
        <f t="shared" si="15"/>
        <v>26000</v>
      </c>
      <c r="O64" s="6">
        <f t="shared" si="16"/>
        <v>26</v>
      </c>
      <c r="P64" s="3">
        <f t="shared" si="17"/>
        <v>26026</v>
      </c>
      <c r="Q64" s="3">
        <f t="shared" si="18"/>
        <v>26</v>
      </c>
      <c r="R64" s="3">
        <f t="shared" si="12"/>
        <v>26026.000064</v>
      </c>
      <c r="S64" s="3">
        <f t="shared" si="19"/>
        <v>58</v>
      </c>
    </row>
    <row r="65" spans="1:19" ht="12.75">
      <c r="A65" s="1">
        <f t="shared" si="10"/>
        <v>59</v>
      </c>
      <c r="B65" s="22">
        <f t="shared" si="20"/>
        <v>26</v>
      </c>
      <c r="C65" s="23"/>
      <c r="D65" s="24"/>
      <c r="E65" s="25"/>
      <c r="F65" s="24"/>
      <c r="G65" s="25"/>
      <c r="H65" s="26"/>
      <c r="I65" s="27"/>
      <c r="J65" s="28">
        <f t="shared" si="21"/>
        <v>0</v>
      </c>
      <c r="L65" s="5">
        <f t="shared" si="13"/>
        <v>9999</v>
      </c>
      <c r="M65" s="5">
        <f t="shared" si="14"/>
        <v>9999</v>
      </c>
      <c r="N65" s="6">
        <f t="shared" si="15"/>
        <v>26000</v>
      </c>
      <c r="O65" s="6">
        <f t="shared" si="16"/>
        <v>26</v>
      </c>
      <c r="P65" s="3">
        <f t="shared" si="17"/>
        <v>26026</v>
      </c>
      <c r="Q65" s="3">
        <f t="shared" si="18"/>
        <v>26</v>
      </c>
      <c r="R65" s="3">
        <f t="shared" si="12"/>
        <v>26026.000065</v>
      </c>
      <c r="S65" s="3">
        <f t="shared" si="19"/>
        <v>59</v>
      </c>
    </row>
    <row r="66" spans="1:19" ht="13.5" thickBot="1">
      <c r="A66" s="1">
        <f t="shared" si="10"/>
        <v>60</v>
      </c>
      <c r="B66" s="29">
        <f t="shared" si="20"/>
        <v>26</v>
      </c>
      <c r="C66" s="30"/>
      <c r="D66" s="31"/>
      <c r="E66" s="32"/>
      <c r="F66" s="31"/>
      <c r="G66" s="32"/>
      <c r="H66" s="33"/>
      <c r="I66" s="34"/>
      <c r="J66" s="35">
        <f t="shared" si="21"/>
        <v>0</v>
      </c>
      <c r="L66" s="5">
        <f t="shared" si="13"/>
        <v>9999</v>
      </c>
      <c r="M66" s="5">
        <f t="shared" si="14"/>
        <v>9999</v>
      </c>
      <c r="N66" s="6">
        <f t="shared" si="15"/>
        <v>26000</v>
      </c>
      <c r="O66" s="6">
        <f t="shared" si="16"/>
        <v>26</v>
      </c>
      <c r="P66" s="3">
        <f t="shared" si="17"/>
        <v>26026</v>
      </c>
      <c r="Q66" s="3">
        <f t="shared" si="18"/>
        <v>26</v>
      </c>
      <c r="R66" s="3">
        <f t="shared" si="12"/>
        <v>26026.000066</v>
      </c>
      <c r="S66" s="3">
        <f t="shared" si="19"/>
        <v>60</v>
      </c>
    </row>
    <row r="67" spans="1:19" ht="12.75">
      <c r="A67" s="1">
        <f t="shared" si="10"/>
        <v>61</v>
      </c>
      <c r="B67" s="22">
        <f t="shared" si="20"/>
        <v>26</v>
      </c>
      <c r="C67" s="23"/>
      <c r="D67" s="24"/>
      <c r="E67" s="25"/>
      <c r="F67" s="24"/>
      <c r="G67" s="25"/>
      <c r="H67" s="26"/>
      <c r="I67" s="27"/>
      <c r="J67" s="28">
        <f t="shared" si="21"/>
        <v>0</v>
      </c>
      <c r="L67" s="5">
        <f t="shared" si="13"/>
        <v>9999</v>
      </c>
      <c r="M67" s="5">
        <f t="shared" si="14"/>
        <v>9999</v>
      </c>
      <c r="N67" s="6">
        <f t="shared" si="15"/>
        <v>26000</v>
      </c>
      <c r="O67" s="6">
        <f t="shared" si="16"/>
        <v>26</v>
      </c>
      <c r="P67" s="3">
        <f t="shared" si="17"/>
        <v>26026</v>
      </c>
      <c r="Q67" s="3">
        <f t="shared" si="18"/>
        <v>26</v>
      </c>
      <c r="R67" s="3">
        <f t="shared" si="12"/>
        <v>26026.000067</v>
      </c>
      <c r="S67" s="3">
        <f t="shared" si="19"/>
        <v>61</v>
      </c>
    </row>
    <row r="68" spans="1:19" ht="13.5" thickBot="1">
      <c r="A68" s="1">
        <f t="shared" si="10"/>
        <v>62</v>
      </c>
      <c r="B68" s="29">
        <f t="shared" si="20"/>
        <v>26</v>
      </c>
      <c r="C68" s="30"/>
      <c r="D68" s="31"/>
      <c r="E68" s="32"/>
      <c r="F68" s="31"/>
      <c r="G68" s="32"/>
      <c r="H68" s="33"/>
      <c r="I68" s="34"/>
      <c r="J68" s="35">
        <f t="shared" si="21"/>
        <v>0</v>
      </c>
      <c r="L68" s="5">
        <f t="shared" si="13"/>
        <v>9999</v>
      </c>
      <c r="M68" s="5">
        <f t="shared" si="14"/>
        <v>9999</v>
      </c>
      <c r="N68" s="6">
        <f t="shared" si="15"/>
        <v>26000</v>
      </c>
      <c r="O68" s="6">
        <f t="shared" si="16"/>
        <v>26</v>
      </c>
      <c r="P68" s="3">
        <f t="shared" si="17"/>
        <v>26026</v>
      </c>
      <c r="Q68" s="3">
        <f t="shared" si="18"/>
        <v>26</v>
      </c>
      <c r="R68" s="3">
        <f t="shared" si="12"/>
        <v>26026.000068</v>
      </c>
      <c r="S68" s="3">
        <f t="shared" si="19"/>
        <v>62</v>
      </c>
    </row>
    <row r="69" spans="1:19" ht="12.75">
      <c r="A69" s="1">
        <f t="shared" si="10"/>
        <v>63</v>
      </c>
      <c r="B69" s="22">
        <f t="shared" si="20"/>
        <v>26</v>
      </c>
      <c r="C69" s="23"/>
      <c r="D69" s="24"/>
      <c r="E69" s="25"/>
      <c r="F69" s="24"/>
      <c r="G69" s="25"/>
      <c r="H69" s="26"/>
      <c r="I69" s="27"/>
      <c r="J69" s="28">
        <f t="shared" si="21"/>
        <v>0</v>
      </c>
      <c r="L69" s="5">
        <f t="shared" si="13"/>
        <v>9999</v>
      </c>
      <c r="M69" s="5">
        <f t="shared" si="14"/>
        <v>9999</v>
      </c>
      <c r="N69" s="6">
        <f t="shared" si="15"/>
        <v>26000</v>
      </c>
      <c r="O69" s="6">
        <f t="shared" si="16"/>
        <v>26</v>
      </c>
      <c r="P69" s="3">
        <f t="shared" si="17"/>
        <v>26026</v>
      </c>
      <c r="Q69" s="3">
        <f t="shared" si="18"/>
        <v>26</v>
      </c>
      <c r="R69" s="3">
        <f t="shared" si="12"/>
        <v>26026.000069</v>
      </c>
      <c r="S69" s="3">
        <f t="shared" si="19"/>
        <v>63</v>
      </c>
    </row>
    <row r="70" spans="1:19" ht="13.5" thickBot="1">
      <c r="A70" s="1">
        <f t="shared" si="10"/>
        <v>64</v>
      </c>
      <c r="B70" s="29">
        <f t="shared" si="20"/>
        <v>26</v>
      </c>
      <c r="C70" s="30"/>
      <c r="D70" s="31"/>
      <c r="E70" s="32"/>
      <c r="F70" s="31"/>
      <c r="G70" s="32"/>
      <c r="H70" s="33"/>
      <c r="I70" s="34"/>
      <c r="J70" s="35">
        <f t="shared" si="21"/>
        <v>0</v>
      </c>
      <c r="L70" s="5">
        <f t="shared" si="13"/>
        <v>9999</v>
      </c>
      <c r="M70" s="5">
        <f t="shared" si="14"/>
        <v>9999</v>
      </c>
      <c r="N70" s="6">
        <f t="shared" si="15"/>
        <v>26000</v>
      </c>
      <c r="O70" s="6">
        <f t="shared" si="16"/>
        <v>26</v>
      </c>
      <c r="P70" s="3">
        <f t="shared" si="17"/>
        <v>26026</v>
      </c>
      <c r="Q70" s="3">
        <f t="shared" si="18"/>
        <v>26</v>
      </c>
      <c r="R70" s="3">
        <f t="shared" si="12"/>
        <v>26026.00007</v>
      </c>
      <c r="S70" s="3">
        <f t="shared" si="19"/>
        <v>64</v>
      </c>
    </row>
    <row r="71" spans="1:19" ht="12.75">
      <c r="A71" s="1">
        <f t="shared" si="10"/>
        <v>65</v>
      </c>
      <c r="B71" s="22">
        <f aca="true" t="shared" si="22" ref="B71:B78">Q71</f>
        <v>26</v>
      </c>
      <c r="C71" s="23"/>
      <c r="D71" s="24"/>
      <c r="E71" s="25"/>
      <c r="F71" s="24"/>
      <c r="G71" s="25"/>
      <c r="H71" s="26"/>
      <c r="I71" s="27"/>
      <c r="J71" s="28">
        <f aca="true" t="shared" si="23" ref="J71:J78">IF(AND(H71="NP",I71="NP"),"NP",IF(I71="NP",H71,IF(AND(H71="NP",I71=""),"NP",IF(H71="NP",I71,MIN(H71:I71)))))</f>
        <v>0</v>
      </c>
      <c r="L71" s="5">
        <f aca="true" t="shared" si="24" ref="L71:L102">IF(J71=0,9999,IF(J71="NP",999,J71))</f>
        <v>9999</v>
      </c>
      <c r="M71" s="5">
        <f aca="true" t="shared" si="25" ref="M71:M102">IF(J71=0,9999,IF(J71="NP",999,IF(OR(H71="NP",I71="NP"),MIN(H71:I71)+500,H71+I71)))</f>
        <v>9999</v>
      </c>
      <c r="N71" s="6">
        <f aca="true" t="shared" si="26" ref="N71:N102">RANK(L71,$L$7:$L$120,1)*1000</f>
        <v>26000</v>
      </c>
      <c r="O71" s="6">
        <f aca="true" t="shared" si="27" ref="O71:O102">RANK(M71,$M$7:$M$120,1)</f>
        <v>26</v>
      </c>
      <c r="P71" s="3">
        <f aca="true" t="shared" si="28" ref="P71:P102">N71+O71</f>
        <v>26026</v>
      </c>
      <c r="Q71" s="3">
        <f aca="true" t="shared" si="29" ref="Q71:Q102">RANK(P71,$P$7:$P$120,1)</f>
        <v>26</v>
      </c>
      <c r="R71" s="3">
        <f t="shared" si="12"/>
        <v>26026.000071</v>
      </c>
      <c r="S71" s="3">
        <f aca="true" t="shared" si="30" ref="S71:S102">RANK(R71,$R$7:$R$120,1)</f>
        <v>65</v>
      </c>
    </row>
    <row r="72" spans="1:19" ht="13.5" thickBot="1">
      <c r="A72" s="1">
        <f aca="true" t="shared" si="31" ref="A72:A104">S72</f>
        <v>66</v>
      </c>
      <c r="B72" s="29">
        <f t="shared" si="22"/>
        <v>26</v>
      </c>
      <c r="C72" s="30"/>
      <c r="D72" s="31"/>
      <c r="E72" s="32"/>
      <c r="F72" s="31"/>
      <c r="G72" s="32"/>
      <c r="H72" s="33"/>
      <c r="I72" s="34"/>
      <c r="J72" s="35">
        <f t="shared" si="23"/>
        <v>0</v>
      </c>
      <c r="L72" s="5">
        <f t="shared" si="24"/>
        <v>9999</v>
      </c>
      <c r="M72" s="5">
        <f t="shared" si="25"/>
        <v>9999</v>
      </c>
      <c r="N72" s="6">
        <f t="shared" si="26"/>
        <v>26000</v>
      </c>
      <c r="O72" s="6">
        <f t="shared" si="27"/>
        <v>26</v>
      </c>
      <c r="P72" s="3">
        <f t="shared" si="28"/>
        <v>26026</v>
      </c>
      <c r="Q72" s="3">
        <f t="shared" si="29"/>
        <v>26</v>
      </c>
      <c r="R72" s="3">
        <f t="shared" si="12"/>
        <v>26026.000072</v>
      </c>
      <c r="S72" s="3">
        <f t="shared" si="30"/>
        <v>66</v>
      </c>
    </row>
    <row r="73" spans="1:19" ht="12.75">
      <c r="A73" s="1">
        <f t="shared" si="31"/>
        <v>67</v>
      </c>
      <c r="B73" s="22">
        <f t="shared" si="22"/>
        <v>26</v>
      </c>
      <c r="C73" s="23"/>
      <c r="D73" s="24"/>
      <c r="E73" s="25"/>
      <c r="F73" s="24"/>
      <c r="G73" s="25"/>
      <c r="H73" s="26"/>
      <c r="I73" s="27"/>
      <c r="J73" s="28">
        <f t="shared" si="23"/>
        <v>0</v>
      </c>
      <c r="L73" s="5">
        <f t="shared" si="24"/>
        <v>9999</v>
      </c>
      <c r="M73" s="5">
        <f t="shared" si="25"/>
        <v>9999</v>
      </c>
      <c r="N73" s="6">
        <f t="shared" si="26"/>
        <v>26000</v>
      </c>
      <c r="O73" s="6">
        <f t="shared" si="27"/>
        <v>26</v>
      </c>
      <c r="P73" s="3">
        <f t="shared" si="28"/>
        <v>26026</v>
      </c>
      <c r="Q73" s="3">
        <f t="shared" si="29"/>
        <v>26</v>
      </c>
      <c r="R73" s="3">
        <f t="shared" si="12"/>
        <v>26026.000073</v>
      </c>
      <c r="S73" s="3">
        <f t="shared" si="30"/>
        <v>67</v>
      </c>
    </row>
    <row r="74" spans="1:19" ht="13.5" thickBot="1">
      <c r="A74" s="1">
        <f t="shared" si="31"/>
        <v>68</v>
      </c>
      <c r="B74" s="29">
        <f t="shared" si="22"/>
        <v>26</v>
      </c>
      <c r="C74" s="30"/>
      <c r="D74" s="31"/>
      <c r="E74" s="32"/>
      <c r="F74" s="31"/>
      <c r="G74" s="32"/>
      <c r="H74" s="33"/>
      <c r="I74" s="34"/>
      <c r="J74" s="35">
        <f t="shared" si="23"/>
        <v>0</v>
      </c>
      <c r="L74" s="5">
        <f t="shared" si="24"/>
        <v>9999</v>
      </c>
      <c r="M74" s="5">
        <f t="shared" si="25"/>
        <v>9999</v>
      </c>
      <c r="N74" s="6">
        <f t="shared" si="26"/>
        <v>26000</v>
      </c>
      <c r="O74" s="6">
        <f t="shared" si="27"/>
        <v>26</v>
      </c>
      <c r="P74" s="3">
        <f t="shared" si="28"/>
        <v>26026</v>
      </c>
      <c r="Q74" s="3">
        <f t="shared" si="29"/>
        <v>26</v>
      </c>
      <c r="R74" s="3">
        <f t="shared" si="12"/>
        <v>26026.000074</v>
      </c>
      <c r="S74" s="3">
        <f t="shared" si="30"/>
        <v>68</v>
      </c>
    </row>
    <row r="75" spans="1:19" ht="12.75">
      <c r="A75" s="1">
        <f t="shared" si="31"/>
        <v>69</v>
      </c>
      <c r="B75" s="22">
        <f t="shared" si="22"/>
        <v>26</v>
      </c>
      <c r="C75" s="23"/>
      <c r="D75" s="24"/>
      <c r="E75" s="25"/>
      <c r="F75" s="24"/>
      <c r="G75" s="25"/>
      <c r="H75" s="26"/>
      <c r="I75" s="27"/>
      <c r="J75" s="28">
        <f t="shared" si="23"/>
        <v>0</v>
      </c>
      <c r="L75" s="5">
        <f t="shared" si="24"/>
        <v>9999</v>
      </c>
      <c r="M75" s="5">
        <f t="shared" si="25"/>
        <v>9999</v>
      </c>
      <c r="N75" s="6">
        <f t="shared" si="26"/>
        <v>26000</v>
      </c>
      <c r="O75" s="6">
        <f t="shared" si="27"/>
        <v>26</v>
      </c>
      <c r="P75" s="3">
        <f t="shared" si="28"/>
        <v>26026</v>
      </c>
      <c r="Q75" s="3">
        <f t="shared" si="29"/>
        <v>26</v>
      </c>
      <c r="R75" s="3">
        <f t="shared" si="12"/>
        <v>26026.000075</v>
      </c>
      <c r="S75" s="3">
        <f t="shared" si="30"/>
        <v>69</v>
      </c>
    </row>
    <row r="76" spans="1:19" ht="13.5" thickBot="1">
      <c r="A76" s="1">
        <f t="shared" si="31"/>
        <v>70</v>
      </c>
      <c r="B76" s="29">
        <f t="shared" si="22"/>
        <v>26</v>
      </c>
      <c r="C76" s="30"/>
      <c r="D76" s="31"/>
      <c r="E76" s="32"/>
      <c r="F76" s="31"/>
      <c r="G76" s="32"/>
      <c r="H76" s="33"/>
      <c r="I76" s="34"/>
      <c r="J76" s="35">
        <f t="shared" si="23"/>
        <v>0</v>
      </c>
      <c r="L76" s="5">
        <f t="shared" si="24"/>
        <v>9999</v>
      </c>
      <c r="M76" s="5">
        <f t="shared" si="25"/>
        <v>9999</v>
      </c>
      <c r="N76" s="6">
        <f t="shared" si="26"/>
        <v>26000</v>
      </c>
      <c r="O76" s="6">
        <f t="shared" si="27"/>
        <v>26</v>
      </c>
      <c r="P76" s="3">
        <f t="shared" si="28"/>
        <v>26026</v>
      </c>
      <c r="Q76" s="3">
        <f t="shared" si="29"/>
        <v>26</v>
      </c>
      <c r="R76" s="3">
        <f t="shared" si="12"/>
        <v>26026.000076</v>
      </c>
      <c r="S76" s="3">
        <f t="shared" si="30"/>
        <v>70</v>
      </c>
    </row>
    <row r="77" spans="1:19" ht="12.75">
      <c r="A77" s="1">
        <f t="shared" si="31"/>
        <v>71</v>
      </c>
      <c r="B77" s="22">
        <f t="shared" si="22"/>
        <v>26</v>
      </c>
      <c r="C77" s="23"/>
      <c r="D77" s="24"/>
      <c r="E77" s="25"/>
      <c r="F77" s="24"/>
      <c r="G77" s="25"/>
      <c r="H77" s="26"/>
      <c r="I77" s="27"/>
      <c r="J77" s="28">
        <f t="shared" si="23"/>
        <v>0</v>
      </c>
      <c r="L77" s="5">
        <f t="shared" si="24"/>
        <v>9999</v>
      </c>
      <c r="M77" s="5">
        <f t="shared" si="25"/>
        <v>9999</v>
      </c>
      <c r="N77" s="6">
        <f t="shared" si="26"/>
        <v>26000</v>
      </c>
      <c r="O77" s="6">
        <f t="shared" si="27"/>
        <v>26</v>
      </c>
      <c r="P77" s="3">
        <f t="shared" si="28"/>
        <v>26026</v>
      </c>
      <c r="Q77" s="3">
        <f t="shared" si="29"/>
        <v>26</v>
      </c>
      <c r="R77" s="3">
        <f aca="true" t="shared" si="32" ref="R77:R120">IF(OR(K77="d",K77="x"),999999,P77+ROW()*0.000001)</f>
        <v>26026.000077</v>
      </c>
      <c r="S77" s="3">
        <f t="shared" si="30"/>
        <v>71</v>
      </c>
    </row>
    <row r="78" spans="1:19" ht="13.5" thickBot="1">
      <c r="A78" s="1">
        <f t="shared" si="31"/>
        <v>72</v>
      </c>
      <c r="B78" s="29">
        <f t="shared" si="22"/>
        <v>26</v>
      </c>
      <c r="C78" s="30"/>
      <c r="D78" s="31"/>
      <c r="E78" s="32"/>
      <c r="F78" s="31"/>
      <c r="G78" s="32"/>
      <c r="H78" s="33"/>
      <c r="I78" s="34"/>
      <c r="J78" s="35">
        <f t="shared" si="23"/>
        <v>0</v>
      </c>
      <c r="L78" s="5">
        <f t="shared" si="24"/>
        <v>9999</v>
      </c>
      <c r="M78" s="5">
        <f t="shared" si="25"/>
        <v>9999</v>
      </c>
      <c r="N78" s="6">
        <f t="shared" si="26"/>
        <v>26000</v>
      </c>
      <c r="O78" s="6">
        <f t="shared" si="27"/>
        <v>26</v>
      </c>
      <c r="P78" s="3">
        <f t="shared" si="28"/>
        <v>26026</v>
      </c>
      <c r="Q78" s="3">
        <f t="shared" si="29"/>
        <v>26</v>
      </c>
      <c r="R78" s="3">
        <f t="shared" si="32"/>
        <v>26026.000078</v>
      </c>
      <c r="S78" s="3">
        <f t="shared" si="30"/>
        <v>72</v>
      </c>
    </row>
    <row r="79" spans="1:19" ht="12.75">
      <c r="A79" s="1">
        <f t="shared" si="31"/>
        <v>73</v>
      </c>
      <c r="B79" s="22">
        <f aca="true" t="shared" si="33" ref="B79:B102">Q79</f>
        <v>26</v>
      </c>
      <c r="C79" s="23"/>
      <c r="D79" s="24"/>
      <c r="E79" s="25"/>
      <c r="F79" s="24"/>
      <c r="G79" s="25"/>
      <c r="H79" s="26"/>
      <c r="I79" s="27"/>
      <c r="J79" s="28">
        <f aca="true" t="shared" si="34" ref="J79:J102">IF(AND(H79="NP",I79="NP"),"NP",IF(I79="NP",H79,IF(AND(H79="NP",I79=""),"NP",IF(H79="NP",I79,MIN(H79:I79)))))</f>
        <v>0</v>
      </c>
      <c r="L79" s="5">
        <f t="shared" si="24"/>
        <v>9999</v>
      </c>
      <c r="M79" s="5">
        <f t="shared" si="25"/>
        <v>9999</v>
      </c>
      <c r="N79" s="6">
        <f t="shared" si="26"/>
        <v>26000</v>
      </c>
      <c r="O79" s="6">
        <f t="shared" si="27"/>
        <v>26</v>
      </c>
      <c r="P79" s="3">
        <f t="shared" si="28"/>
        <v>26026</v>
      </c>
      <c r="Q79" s="3">
        <f t="shared" si="29"/>
        <v>26</v>
      </c>
      <c r="R79" s="3">
        <f t="shared" si="32"/>
        <v>26026.000079</v>
      </c>
      <c r="S79" s="3">
        <f t="shared" si="30"/>
        <v>73</v>
      </c>
    </row>
    <row r="80" spans="1:19" ht="13.5" thickBot="1">
      <c r="A80" s="1">
        <f t="shared" si="31"/>
        <v>74</v>
      </c>
      <c r="B80" s="29">
        <f t="shared" si="33"/>
        <v>26</v>
      </c>
      <c r="C80" s="30"/>
      <c r="D80" s="31"/>
      <c r="E80" s="32"/>
      <c r="F80" s="31"/>
      <c r="G80" s="32"/>
      <c r="H80" s="33"/>
      <c r="I80" s="34"/>
      <c r="J80" s="35">
        <f t="shared" si="34"/>
        <v>0</v>
      </c>
      <c r="L80" s="5">
        <f t="shared" si="24"/>
        <v>9999</v>
      </c>
      <c r="M80" s="5">
        <f t="shared" si="25"/>
        <v>9999</v>
      </c>
      <c r="N80" s="6">
        <f t="shared" si="26"/>
        <v>26000</v>
      </c>
      <c r="O80" s="6">
        <f t="shared" si="27"/>
        <v>26</v>
      </c>
      <c r="P80" s="3">
        <f t="shared" si="28"/>
        <v>26026</v>
      </c>
      <c r="Q80" s="3">
        <f t="shared" si="29"/>
        <v>26</v>
      </c>
      <c r="R80" s="3">
        <f t="shared" si="32"/>
        <v>26026.00008</v>
      </c>
      <c r="S80" s="3">
        <f t="shared" si="30"/>
        <v>74</v>
      </c>
    </row>
    <row r="81" spans="1:19" ht="12.75">
      <c r="A81" s="1">
        <f t="shared" si="31"/>
        <v>75</v>
      </c>
      <c r="B81" s="22">
        <f t="shared" si="33"/>
        <v>26</v>
      </c>
      <c r="C81" s="23"/>
      <c r="D81" s="24"/>
      <c r="E81" s="25"/>
      <c r="F81" s="24"/>
      <c r="G81" s="25"/>
      <c r="H81" s="26"/>
      <c r="I81" s="27"/>
      <c r="J81" s="28">
        <f t="shared" si="34"/>
        <v>0</v>
      </c>
      <c r="L81" s="5">
        <f t="shared" si="24"/>
        <v>9999</v>
      </c>
      <c r="M81" s="5">
        <f t="shared" si="25"/>
        <v>9999</v>
      </c>
      <c r="N81" s="6">
        <f t="shared" si="26"/>
        <v>26000</v>
      </c>
      <c r="O81" s="6">
        <f t="shared" si="27"/>
        <v>26</v>
      </c>
      <c r="P81" s="3">
        <f t="shared" si="28"/>
        <v>26026</v>
      </c>
      <c r="Q81" s="3">
        <f t="shared" si="29"/>
        <v>26</v>
      </c>
      <c r="R81" s="3">
        <f t="shared" si="32"/>
        <v>26026.000081</v>
      </c>
      <c r="S81" s="3">
        <f t="shared" si="30"/>
        <v>75</v>
      </c>
    </row>
    <row r="82" spans="1:19" ht="13.5" thickBot="1">
      <c r="A82" s="1">
        <f t="shared" si="31"/>
        <v>76</v>
      </c>
      <c r="B82" s="29">
        <f t="shared" si="33"/>
        <v>26</v>
      </c>
      <c r="C82" s="30"/>
      <c r="D82" s="31"/>
      <c r="E82" s="32"/>
      <c r="F82" s="31"/>
      <c r="G82" s="32"/>
      <c r="H82" s="33"/>
      <c r="I82" s="34"/>
      <c r="J82" s="35">
        <f t="shared" si="34"/>
        <v>0</v>
      </c>
      <c r="L82" s="5">
        <f t="shared" si="24"/>
        <v>9999</v>
      </c>
      <c r="M82" s="5">
        <f t="shared" si="25"/>
        <v>9999</v>
      </c>
      <c r="N82" s="6">
        <f t="shared" si="26"/>
        <v>26000</v>
      </c>
      <c r="O82" s="6">
        <f t="shared" si="27"/>
        <v>26</v>
      </c>
      <c r="P82" s="3">
        <f t="shared" si="28"/>
        <v>26026</v>
      </c>
      <c r="Q82" s="3">
        <f t="shared" si="29"/>
        <v>26</v>
      </c>
      <c r="R82" s="3">
        <f t="shared" si="32"/>
        <v>26026.000082</v>
      </c>
      <c r="S82" s="3">
        <f t="shared" si="30"/>
        <v>76</v>
      </c>
    </row>
    <row r="83" spans="1:19" ht="12.75">
      <c r="A83" s="1">
        <f t="shared" si="31"/>
        <v>77</v>
      </c>
      <c r="B83" s="22">
        <f t="shared" si="33"/>
        <v>26</v>
      </c>
      <c r="C83" s="23"/>
      <c r="D83" s="24"/>
      <c r="E83" s="25"/>
      <c r="F83" s="24"/>
      <c r="G83" s="25"/>
      <c r="H83" s="26"/>
      <c r="I83" s="27"/>
      <c r="J83" s="28">
        <f t="shared" si="34"/>
        <v>0</v>
      </c>
      <c r="L83" s="5">
        <f t="shared" si="24"/>
        <v>9999</v>
      </c>
      <c r="M83" s="5">
        <f t="shared" si="25"/>
        <v>9999</v>
      </c>
      <c r="N83" s="6">
        <f t="shared" si="26"/>
        <v>26000</v>
      </c>
      <c r="O83" s="6">
        <f t="shared" si="27"/>
        <v>26</v>
      </c>
      <c r="P83" s="3">
        <f t="shared" si="28"/>
        <v>26026</v>
      </c>
      <c r="Q83" s="3">
        <f t="shared" si="29"/>
        <v>26</v>
      </c>
      <c r="R83" s="3">
        <f t="shared" si="32"/>
        <v>26026.000083</v>
      </c>
      <c r="S83" s="3">
        <f t="shared" si="30"/>
        <v>77</v>
      </c>
    </row>
    <row r="84" spans="1:19" ht="13.5" thickBot="1">
      <c r="A84" s="1">
        <f t="shared" si="31"/>
        <v>78</v>
      </c>
      <c r="B84" s="29">
        <f t="shared" si="33"/>
        <v>26</v>
      </c>
      <c r="C84" s="30"/>
      <c r="D84" s="31"/>
      <c r="E84" s="32"/>
      <c r="F84" s="31"/>
      <c r="G84" s="32"/>
      <c r="H84" s="33"/>
      <c r="I84" s="34"/>
      <c r="J84" s="35">
        <f t="shared" si="34"/>
        <v>0</v>
      </c>
      <c r="L84" s="5">
        <f t="shared" si="24"/>
        <v>9999</v>
      </c>
      <c r="M84" s="5">
        <f t="shared" si="25"/>
        <v>9999</v>
      </c>
      <c r="N84" s="6">
        <f t="shared" si="26"/>
        <v>26000</v>
      </c>
      <c r="O84" s="6">
        <f t="shared" si="27"/>
        <v>26</v>
      </c>
      <c r="P84" s="3">
        <f t="shared" si="28"/>
        <v>26026</v>
      </c>
      <c r="Q84" s="3">
        <f t="shared" si="29"/>
        <v>26</v>
      </c>
      <c r="R84" s="3">
        <f t="shared" si="32"/>
        <v>26026.000084</v>
      </c>
      <c r="S84" s="3">
        <f t="shared" si="30"/>
        <v>78</v>
      </c>
    </row>
    <row r="85" spans="1:19" ht="12.75">
      <c r="A85" s="1">
        <f t="shared" si="31"/>
        <v>79</v>
      </c>
      <c r="B85" s="22">
        <f t="shared" si="33"/>
        <v>26</v>
      </c>
      <c r="C85" s="23"/>
      <c r="D85" s="24"/>
      <c r="E85" s="25"/>
      <c r="F85" s="24"/>
      <c r="G85" s="25"/>
      <c r="H85" s="26"/>
      <c r="I85" s="27"/>
      <c r="J85" s="28">
        <f t="shared" si="34"/>
        <v>0</v>
      </c>
      <c r="L85" s="5">
        <f t="shared" si="24"/>
        <v>9999</v>
      </c>
      <c r="M85" s="5">
        <f t="shared" si="25"/>
        <v>9999</v>
      </c>
      <c r="N85" s="6">
        <f t="shared" si="26"/>
        <v>26000</v>
      </c>
      <c r="O85" s="6">
        <f t="shared" si="27"/>
        <v>26</v>
      </c>
      <c r="P85" s="3">
        <f t="shared" si="28"/>
        <v>26026</v>
      </c>
      <c r="Q85" s="3">
        <f t="shared" si="29"/>
        <v>26</v>
      </c>
      <c r="R85" s="3">
        <f t="shared" si="32"/>
        <v>26026.000085</v>
      </c>
      <c r="S85" s="3">
        <f t="shared" si="30"/>
        <v>79</v>
      </c>
    </row>
    <row r="86" spans="1:19" ht="13.5" thickBot="1">
      <c r="A86" s="1">
        <f t="shared" si="31"/>
        <v>80</v>
      </c>
      <c r="B86" s="29">
        <f t="shared" si="33"/>
        <v>26</v>
      </c>
      <c r="C86" s="30"/>
      <c r="D86" s="31"/>
      <c r="E86" s="32"/>
      <c r="F86" s="31"/>
      <c r="G86" s="32"/>
      <c r="H86" s="33"/>
      <c r="I86" s="34"/>
      <c r="J86" s="35">
        <f t="shared" si="34"/>
        <v>0</v>
      </c>
      <c r="L86" s="5">
        <f t="shared" si="24"/>
        <v>9999</v>
      </c>
      <c r="M86" s="5">
        <f t="shared" si="25"/>
        <v>9999</v>
      </c>
      <c r="N86" s="6">
        <f t="shared" si="26"/>
        <v>26000</v>
      </c>
      <c r="O86" s="6">
        <f t="shared" si="27"/>
        <v>26</v>
      </c>
      <c r="P86" s="3">
        <f t="shared" si="28"/>
        <v>26026</v>
      </c>
      <c r="Q86" s="3">
        <f t="shared" si="29"/>
        <v>26</v>
      </c>
      <c r="R86" s="3">
        <f t="shared" si="32"/>
        <v>26026.000086</v>
      </c>
      <c r="S86" s="3">
        <f t="shared" si="30"/>
        <v>80</v>
      </c>
    </row>
    <row r="87" spans="1:19" ht="12.75">
      <c r="A87" s="1">
        <f t="shared" si="31"/>
        <v>81</v>
      </c>
      <c r="B87" s="22">
        <f t="shared" si="33"/>
        <v>26</v>
      </c>
      <c r="C87" s="23"/>
      <c r="D87" s="24"/>
      <c r="E87" s="25"/>
      <c r="F87" s="24"/>
      <c r="G87" s="25"/>
      <c r="H87" s="26"/>
      <c r="I87" s="27"/>
      <c r="J87" s="28">
        <f t="shared" si="34"/>
        <v>0</v>
      </c>
      <c r="L87" s="5">
        <f t="shared" si="24"/>
        <v>9999</v>
      </c>
      <c r="M87" s="5">
        <f t="shared" si="25"/>
        <v>9999</v>
      </c>
      <c r="N87" s="6">
        <f t="shared" si="26"/>
        <v>26000</v>
      </c>
      <c r="O87" s="6">
        <f t="shared" si="27"/>
        <v>26</v>
      </c>
      <c r="P87" s="3">
        <f t="shared" si="28"/>
        <v>26026</v>
      </c>
      <c r="Q87" s="3">
        <f t="shared" si="29"/>
        <v>26</v>
      </c>
      <c r="R87" s="3">
        <f t="shared" si="32"/>
        <v>26026.000087</v>
      </c>
      <c r="S87" s="3">
        <f t="shared" si="30"/>
        <v>81</v>
      </c>
    </row>
    <row r="88" spans="1:19" ht="13.5" thickBot="1">
      <c r="A88" s="1">
        <f t="shared" si="31"/>
        <v>82</v>
      </c>
      <c r="B88" s="29">
        <f t="shared" si="33"/>
        <v>26</v>
      </c>
      <c r="C88" s="30"/>
      <c r="D88" s="31"/>
      <c r="E88" s="32"/>
      <c r="F88" s="31"/>
      <c r="G88" s="32"/>
      <c r="H88" s="33"/>
      <c r="I88" s="34"/>
      <c r="J88" s="35">
        <f t="shared" si="34"/>
        <v>0</v>
      </c>
      <c r="L88" s="5">
        <f t="shared" si="24"/>
        <v>9999</v>
      </c>
      <c r="M88" s="5">
        <f t="shared" si="25"/>
        <v>9999</v>
      </c>
      <c r="N88" s="6">
        <f t="shared" si="26"/>
        <v>26000</v>
      </c>
      <c r="O88" s="6">
        <f t="shared" si="27"/>
        <v>26</v>
      </c>
      <c r="P88" s="3">
        <f t="shared" si="28"/>
        <v>26026</v>
      </c>
      <c r="Q88" s="3">
        <f t="shared" si="29"/>
        <v>26</v>
      </c>
      <c r="R88" s="3">
        <f t="shared" si="32"/>
        <v>26026.000088</v>
      </c>
      <c r="S88" s="3">
        <f t="shared" si="30"/>
        <v>82</v>
      </c>
    </row>
    <row r="89" spans="1:19" ht="12.75">
      <c r="A89" s="1">
        <f t="shared" si="31"/>
        <v>83</v>
      </c>
      <c r="B89" s="22">
        <f t="shared" si="33"/>
        <v>26</v>
      </c>
      <c r="C89" s="23"/>
      <c r="D89" s="24"/>
      <c r="E89" s="25"/>
      <c r="F89" s="24"/>
      <c r="G89" s="25"/>
      <c r="H89" s="26"/>
      <c r="I89" s="27"/>
      <c r="J89" s="28">
        <f t="shared" si="34"/>
        <v>0</v>
      </c>
      <c r="L89" s="5">
        <f t="shared" si="24"/>
        <v>9999</v>
      </c>
      <c r="M89" s="5">
        <f t="shared" si="25"/>
        <v>9999</v>
      </c>
      <c r="N89" s="6">
        <f t="shared" si="26"/>
        <v>26000</v>
      </c>
      <c r="O89" s="6">
        <f t="shared" si="27"/>
        <v>26</v>
      </c>
      <c r="P89" s="3">
        <f t="shared" si="28"/>
        <v>26026</v>
      </c>
      <c r="Q89" s="3">
        <f t="shared" si="29"/>
        <v>26</v>
      </c>
      <c r="R89" s="3">
        <f t="shared" si="32"/>
        <v>26026.000089</v>
      </c>
      <c r="S89" s="3">
        <f t="shared" si="30"/>
        <v>83</v>
      </c>
    </row>
    <row r="90" spans="1:19" ht="13.5" thickBot="1">
      <c r="A90" s="1">
        <f t="shared" si="31"/>
        <v>84</v>
      </c>
      <c r="B90" s="29">
        <f t="shared" si="33"/>
        <v>26</v>
      </c>
      <c r="C90" s="30"/>
      <c r="D90" s="31"/>
      <c r="E90" s="32"/>
      <c r="F90" s="31"/>
      <c r="G90" s="32"/>
      <c r="H90" s="33"/>
      <c r="I90" s="34"/>
      <c r="J90" s="35">
        <f t="shared" si="34"/>
        <v>0</v>
      </c>
      <c r="L90" s="5">
        <f t="shared" si="24"/>
        <v>9999</v>
      </c>
      <c r="M90" s="5">
        <f t="shared" si="25"/>
        <v>9999</v>
      </c>
      <c r="N90" s="6">
        <f t="shared" si="26"/>
        <v>26000</v>
      </c>
      <c r="O90" s="6">
        <f t="shared" si="27"/>
        <v>26</v>
      </c>
      <c r="P90" s="3">
        <f t="shared" si="28"/>
        <v>26026</v>
      </c>
      <c r="Q90" s="3">
        <f t="shared" si="29"/>
        <v>26</v>
      </c>
      <c r="R90" s="3">
        <f t="shared" si="32"/>
        <v>26026.00009</v>
      </c>
      <c r="S90" s="3">
        <f t="shared" si="30"/>
        <v>84</v>
      </c>
    </row>
    <row r="91" spans="1:19" ht="12.75">
      <c r="A91" s="1">
        <f t="shared" si="31"/>
        <v>85</v>
      </c>
      <c r="B91" s="22">
        <f t="shared" si="33"/>
        <v>26</v>
      </c>
      <c r="C91" s="23"/>
      <c r="D91" s="24"/>
      <c r="E91" s="25"/>
      <c r="F91" s="24"/>
      <c r="G91" s="25"/>
      <c r="H91" s="26"/>
      <c r="I91" s="27"/>
      <c r="J91" s="28">
        <f t="shared" si="34"/>
        <v>0</v>
      </c>
      <c r="L91" s="5">
        <f t="shared" si="24"/>
        <v>9999</v>
      </c>
      <c r="M91" s="5">
        <f t="shared" si="25"/>
        <v>9999</v>
      </c>
      <c r="N91" s="6">
        <f t="shared" si="26"/>
        <v>26000</v>
      </c>
      <c r="O91" s="6">
        <f t="shared" si="27"/>
        <v>26</v>
      </c>
      <c r="P91" s="3">
        <f t="shared" si="28"/>
        <v>26026</v>
      </c>
      <c r="Q91" s="3">
        <f t="shared" si="29"/>
        <v>26</v>
      </c>
      <c r="R91" s="3">
        <f t="shared" si="32"/>
        <v>26026.000091</v>
      </c>
      <c r="S91" s="3">
        <f t="shared" si="30"/>
        <v>85</v>
      </c>
    </row>
    <row r="92" spans="1:19" ht="13.5" thickBot="1">
      <c r="A92" s="1">
        <f t="shared" si="31"/>
        <v>86</v>
      </c>
      <c r="B92" s="29">
        <f t="shared" si="33"/>
        <v>26</v>
      </c>
      <c r="C92" s="30"/>
      <c r="D92" s="31"/>
      <c r="E92" s="32"/>
      <c r="F92" s="31"/>
      <c r="G92" s="32"/>
      <c r="H92" s="33"/>
      <c r="I92" s="34"/>
      <c r="J92" s="35">
        <f t="shared" si="34"/>
        <v>0</v>
      </c>
      <c r="L92" s="5">
        <f t="shared" si="24"/>
        <v>9999</v>
      </c>
      <c r="M92" s="5">
        <f t="shared" si="25"/>
        <v>9999</v>
      </c>
      <c r="N92" s="6">
        <f t="shared" si="26"/>
        <v>26000</v>
      </c>
      <c r="O92" s="6">
        <f t="shared" si="27"/>
        <v>26</v>
      </c>
      <c r="P92" s="3">
        <f t="shared" si="28"/>
        <v>26026</v>
      </c>
      <c r="Q92" s="3">
        <f t="shared" si="29"/>
        <v>26</v>
      </c>
      <c r="R92" s="3">
        <f t="shared" si="32"/>
        <v>26026.000092</v>
      </c>
      <c r="S92" s="3">
        <f t="shared" si="30"/>
        <v>86</v>
      </c>
    </row>
    <row r="93" spans="1:19" ht="12.75">
      <c r="A93" s="1">
        <f t="shared" si="31"/>
        <v>87</v>
      </c>
      <c r="B93" s="22">
        <f t="shared" si="33"/>
        <v>26</v>
      </c>
      <c r="C93" s="23"/>
      <c r="D93" s="24"/>
      <c r="E93" s="25"/>
      <c r="F93" s="24"/>
      <c r="G93" s="25"/>
      <c r="H93" s="26"/>
      <c r="I93" s="27"/>
      <c r="J93" s="28">
        <f t="shared" si="34"/>
        <v>0</v>
      </c>
      <c r="L93" s="5">
        <f t="shared" si="24"/>
        <v>9999</v>
      </c>
      <c r="M93" s="5">
        <f t="shared" si="25"/>
        <v>9999</v>
      </c>
      <c r="N93" s="6">
        <f t="shared" si="26"/>
        <v>26000</v>
      </c>
      <c r="O93" s="6">
        <f t="shared" si="27"/>
        <v>26</v>
      </c>
      <c r="P93" s="3">
        <f t="shared" si="28"/>
        <v>26026</v>
      </c>
      <c r="Q93" s="3">
        <f t="shared" si="29"/>
        <v>26</v>
      </c>
      <c r="R93" s="3">
        <f t="shared" si="32"/>
        <v>26026.000093</v>
      </c>
      <c r="S93" s="3">
        <f t="shared" si="30"/>
        <v>87</v>
      </c>
    </row>
    <row r="94" spans="1:19" ht="13.5" thickBot="1">
      <c r="A94" s="1">
        <f t="shared" si="31"/>
        <v>88</v>
      </c>
      <c r="B94" s="29">
        <f t="shared" si="33"/>
        <v>26</v>
      </c>
      <c r="C94" s="30"/>
      <c r="D94" s="31"/>
      <c r="E94" s="32"/>
      <c r="F94" s="31"/>
      <c r="G94" s="32"/>
      <c r="H94" s="33"/>
      <c r="I94" s="34"/>
      <c r="J94" s="35">
        <f t="shared" si="34"/>
        <v>0</v>
      </c>
      <c r="L94" s="5">
        <f t="shared" si="24"/>
        <v>9999</v>
      </c>
      <c r="M94" s="5">
        <f t="shared" si="25"/>
        <v>9999</v>
      </c>
      <c r="N94" s="6">
        <f t="shared" si="26"/>
        <v>26000</v>
      </c>
      <c r="O94" s="6">
        <f t="shared" si="27"/>
        <v>26</v>
      </c>
      <c r="P94" s="3">
        <f t="shared" si="28"/>
        <v>26026</v>
      </c>
      <c r="Q94" s="3">
        <f t="shared" si="29"/>
        <v>26</v>
      </c>
      <c r="R94" s="3">
        <f t="shared" si="32"/>
        <v>26026.000094</v>
      </c>
      <c r="S94" s="3">
        <f t="shared" si="30"/>
        <v>88</v>
      </c>
    </row>
    <row r="95" spans="1:19" ht="12.75">
      <c r="A95" s="1">
        <f t="shared" si="31"/>
        <v>89</v>
      </c>
      <c r="B95" s="22">
        <f t="shared" si="33"/>
        <v>26</v>
      </c>
      <c r="C95" s="23"/>
      <c r="D95" s="24"/>
      <c r="E95" s="25"/>
      <c r="F95" s="24"/>
      <c r="G95" s="25"/>
      <c r="H95" s="26"/>
      <c r="I95" s="27"/>
      <c r="J95" s="28">
        <f t="shared" si="34"/>
        <v>0</v>
      </c>
      <c r="L95" s="5">
        <f t="shared" si="24"/>
        <v>9999</v>
      </c>
      <c r="M95" s="5">
        <f t="shared" si="25"/>
        <v>9999</v>
      </c>
      <c r="N95" s="6">
        <f t="shared" si="26"/>
        <v>26000</v>
      </c>
      <c r="O95" s="6">
        <f t="shared" si="27"/>
        <v>26</v>
      </c>
      <c r="P95" s="3">
        <f t="shared" si="28"/>
        <v>26026</v>
      </c>
      <c r="Q95" s="3">
        <f t="shared" si="29"/>
        <v>26</v>
      </c>
      <c r="R95" s="3">
        <f t="shared" si="32"/>
        <v>26026.000095</v>
      </c>
      <c r="S95" s="3">
        <f t="shared" si="30"/>
        <v>89</v>
      </c>
    </row>
    <row r="96" spans="1:19" ht="13.5" thickBot="1">
      <c r="A96" s="1">
        <f t="shared" si="31"/>
        <v>90</v>
      </c>
      <c r="B96" s="29">
        <f t="shared" si="33"/>
        <v>26</v>
      </c>
      <c r="C96" s="30"/>
      <c r="D96" s="31"/>
      <c r="E96" s="32"/>
      <c r="F96" s="31"/>
      <c r="G96" s="32"/>
      <c r="H96" s="33"/>
      <c r="I96" s="34"/>
      <c r="J96" s="35">
        <f t="shared" si="34"/>
        <v>0</v>
      </c>
      <c r="L96" s="5">
        <f t="shared" si="24"/>
        <v>9999</v>
      </c>
      <c r="M96" s="5">
        <f t="shared" si="25"/>
        <v>9999</v>
      </c>
      <c r="N96" s="6">
        <f t="shared" si="26"/>
        <v>26000</v>
      </c>
      <c r="O96" s="6">
        <f t="shared" si="27"/>
        <v>26</v>
      </c>
      <c r="P96" s="3">
        <f t="shared" si="28"/>
        <v>26026</v>
      </c>
      <c r="Q96" s="3">
        <f t="shared" si="29"/>
        <v>26</v>
      </c>
      <c r="R96" s="3">
        <f t="shared" si="32"/>
        <v>26026.000096</v>
      </c>
      <c r="S96" s="3">
        <f t="shared" si="30"/>
        <v>90</v>
      </c>
    </row>
    <row r="97" spans="1:19" ht="12.75">
      <c r="A97" s="1">
        <f t="shared" si="31"/>
        <v>91</v>
      </c>
      <c r="B97" s="22">
        <f t="shared" si="33"/>
        <v>26</v>
      </c>
      <c r="C97" s="23"/>
      <c r="D97" s="24"/>
      <c r="E97" s="25"/>
      <c r="F97" s="24"/>
      <c r="G97" s="25"/>
      <c r="H97" s="26"/>
      <c r="I97" s="27"/>
      <c r="J97" s="28">
        <f t="shared" si="34"/>
        <v>0</v>
      </c>
      <c r="L97" s="5">
        <f t="shared" si="24"/>
        <v>9999</v>
      </c>
      <c r="M97" s="5">
        <f t="shared" si="25"/>
        <v>9999</v>
      </c>
      <c r="N97" s="6">
        <f t="shared" si="26"/>
        <v>26000</v>
      </c>
      <c r="O97" s="6">
        <f t="shared" si="27"/>
        <v>26</v>
      </c>
      <c r="P97" s="3">
        <f t="shared" si="28"/>
        <v>26026</v>
      </c>
      <c r="Q97" s="3">
        <f t="shared" si="29"/>
        <v>26</v>
      </c>
      <c r="R97" s="3">
        <f t="shared" si="32"/>
        <v>26026.000097</v>
      </c>
      <c r="S97" s="3">
        <f t="shared" si="30"/>
        <v>91</v>
      </c>
    </row>
    <row r="98" spans="1:19" ht="13.5" thickBot="1">
      <c r="A98" s="1">
        <f t="shared" si="31"/>
        <v>92</v>
      </c>
      <c r="B98" s="29">
        <f t="shared" si="33"/>
        <v>26</v>
      </c>
      <c r="C98" s="30"/>
      <c r="D98" s="31"/>
      <c r="E98" s="32"/>
      <c r="F98" s="31"/>
      <c r="G98" s="32"/>
      <c r="H98" s="33"/>
      <c r="I98" s="34"/>
      <c r="J98" s="35">
        <f t="shared" si="34"/>
        <v>0</v>
      </c>
      <c r="L98" s="5">
        <f t="shared" si="24"/>
        <v>9999</v>
      </c>
      <c r="M98" s="5">
        <f t="shared" si="25"/>
        <v>9999</v>
      </c>
      <c r="N98" s="6">
        <f t="shared" si="26"/>
        <v>26000</v>
      </c>
      <c r="O98" s="6">
        <f t="shared" si="27"/>
        <v>26</v>
      </c>
      <c r="P98" s="3">
        <f t="shared" si="28"/>
        <v>26026</v>
      </c>
      <c r="Q98" s="3">
        <f t="shared" si="29"/>
        <v>26</v>
      </c>
      <c r="R98" s="3">
        <f t="shared" si="32"/>
        <v>26026.000098</v>
      </c>
      <c r="S98" s="3">
        <f t="shared" si="30"/>
        <v>92</v>
      </c>
    </row>
    <row r="99" spans="1:19" ht="12.75">
      <c r="A99" s="1">
        <f t="shared" si="31"/>
        <v>93</v>
      </c>
      <c r="B99" s="22">
        <f t="shared" si="33"/>
        <v>26</v>
      </c>
      <c r="C99" s="23"/>
      <c r="D99" s="24"/>
      <c r="E99" s="25"/>
      <c r="F99" s="24"/>
      <c r="G99" s="25"/>
      <c r="H99" s="26"/>
      <c r="I99" s="27"/>
      <c r="J99" s="28">
        <f t="shared" si="34"/>
        <v>0</v>
      </c>
      <c r="L99" s="5">
        <f t="shared" si="24"/>
        <v>9999</v>
      </c>
      <c r="M99" s="5">
        <f t="shared" si="25"/>
        <v>9999</v>
      </c>
      <c r="N99" s="6">
        <f t="shared" si="26"/>
        <v>26000</v>
      </c>
      <c r="O99" s="6">
        <f t="shared" si="27"/>
        <v>26</v>
      </c>
      <c r="P99" s="3">
        <f t="shared" si="28"/>
        <v>26026</v>
      </c>
      <c r="Q99" s="3">
        <f t="shared" si="29"/>
        <v>26</v>
      </c>
      <c r="R99" s="3">
        <f t="shared" si="32"/>
        <v>26026.000099</v>
      </c>
      <c r="S99" s="3">
        <f t="shared" si="30"/>
        <v>93</v>
      </c>
    </row>
    <row r="100" spans="1:19" ht="13.5" thickBot="1">
      <c r="A100" s="1">
        <f t="shared" si="31"/>
        <v>94</v>
      </c>
      <c r="B100" s="29">
        <f t="shared" si="33"/>
        <v>26</v>
      </c>
      <c r="C100" s="30"/>
      <c r="D100" s="31"/>
      <c r="E100" s="32"/>
      <c r="F100" s="31"/>
      <c r="G100" s="32"/>
      <c r="H100" s="33"/>
      <c r="I100" s="34"/>
      <c r="J100" s="35">
        <f t="shared" si="34"/>
        <v>0</v>
      </c>
      <c r="L100" s="5">
        <f t="shared" si="24"/>
        <v>9999</v>
      </c>
      <c r="M100" s="5">
        <f t="shared" si="25"/>
        <v>9999</v>
      </c>
      <c r="N100" s="6">
        <f t="shared" si="26"/>
        <v>26000</v>
      </c>
      <c r="O100" s="6">
        <f t="shared" si="27"/>
        <v>26</v>
      </c>
      <c r="P100" s="3">
        <f t="shared" si="28"/>
        <v>26026</v>
      </c>
      <c r="Q100" s="3">
        <f t="shared" si="29"/>
        <v>26</v>
      </c>
      <c r="R100" s="3">
        <f t="shared" si="32"/>
        <v>26026.0001</v>
      </c>
      <c r="S100" s="3">
        <f t="shared" si="30"/>
        <v>94</v>
      </c>
    </row>
    <row r="101" spans="1:19" ht="12.75">
      <c r="A101" s="1">
        <f t="shared" si="31"/>
        <v>95</v>
      </c>
      <c r="B101" s="22">
        <f t="shared" si="33"/>
        <v>26</v>
      </c>
      <c r="C101" s="23"/>
      <c r="D101" s="24"/>
      <c r="E101" s="25"/>
      <c r="F101" s="24"/>
      <c r="G101" s="25"/>
      <c r="H101" s="26"/>
      <c r="I101" s="27"/>
      <c r="J101" s="28">
        <f t="shared" si="34"/>
        <v>0</v>
      </c>
      <c r="L101" s="5">
        <f t="shared" si="24"/>
        <v>9999</v>
      </c>
      <c r="M101" s="5">
        <f t="shared" si="25"/>
        <v>9999</v>
      </c>
      <c r="N101" s="6">
        <f t="shared" si="26"/>
        <v>26000</v>
      </c>
      <c r="O101" s="6">
        <f t="shared" si="27"/>
        <v>26</v>
      </c>
      <c r="P101" s="3">
        <f t="shared" si="28"/>
        <v>26026</v>
      </c>
      <c r="Q101" s="3">
        <f t="shared" si="29"/>
        <v>26</v>
      </c>
      <c r="R101" s="3">
        <f t="shared" si="32"/>
        <v>26026.000101</v>
      </c>
      <c r="S101" s="3">
        <f t="shared" si="30"/>
        <v>95</v>
      </c>
    </row>
    <row r="102" spans="1:19" ht="13.5" thickBot="1">
      <c r="A102" s="1">
        <f t="shared" si="31"/>
        <v>96</v>
      </c>
      <c r="B102" s="29">
        <f t="shared" si="33"/>
        <v>26</v>
      </c>
      <c r="C102" s="30"/>
      <c r="D102" s="31"/>
      <c r="E102" s="32"/>
      <c r="F102" s="31"/>
      <c r="G102" s="32"/>
      <c r="H102" s="33"/>
      <c r="I102" s="34"/>
      <c r="J102" s="35">
        <f t="shared" si="34"/>
        <v>0</v>
      </c>
      <c r="L102" s="5">
        <f t="shared" si="24"/>
        <v>9999</v>
      </c>
      <c r="M102" s="5">
        <f t="shared" si="25"/>
        <v>9999</v>
      </c>
      <c r="N102" s="6">
        <f t="shared" si="26"/>
        <v>26000</v>
      </c>
      <c r="O102" s="6">
        <f t="shared" si="27"/>
        <v>26</v>
      </c>
      <c r="P102" s="3">
        <f t="shared" si="28"/>
        <v>26026</v>
      </c>
      <c r="Q102" s="3">
        <f t="shared" si="29"/>
        <v>26</v>
      </c>
      <c r="R102" s="3">
        <f t="shared" si="32"/>
        <v>26026.000102</v>
      </c>
      <c r="S102" s="3">
        <f t="shared" si="30"/>
        <v>96</v>
      </c>
    </row>
    <row r="103" spans="1:19" ht="12.75">
      <c r="A103" s="1">
        <f t="shared" si="31"/>
        <v>97</v>
      </c>
      <c r="B103" s="22">
        <f aca="true" t="shared" si="35" ref="B103:B120">Q103</f>
        <v>26</v>
      </c>
      <c r="C103" s="23"/>
      <c r="D103" s="24"/>
      <c r="E103" s="25"/>
      <c r="F103" s="24"/>
      <c r="G103" s="25"/>
      <c r="H103" s="26"/>
      <c r="I103" s="27"/>
      <c r="J103" s="28">
        <f aca="true" t="shared" si="36" ref="J103:J120">IF(AND(H103="NP",I103="NP"),"NP",IF(I103="NP",H103,IF(AND(H103="NP",I103=""),"NP",IF(H103="NP",I103,MIN(H103:I103)))))</f>
        <v>0</v>
      </c>
      <c r="L103" s="5">
        <f aca="true" t="shared" si="37" ref="L103:L120">IF(J103=0,9999,IF(J103="NP",999,J103))</f>
        <v>9999</v>
      </c>
      <c r="M103" s="5">
        <f aca="true" t="shared" si="38" ref="M103:M120">IF(J103=0,9999,IF(J103="NP",999,IF(OR(H103="NP",I103="NP"),MIN(H103:I103)+500,H103+I103)))</f>
        <v>9999</v>
      </c>
      <c r="N103" s="6">
        <f aca="true" t="shared" si="39" ref="N103:N120">RANK(L103,$L$7:$L$120,1)*1000</f>
        <v>26000</v>
      </c>
      <c r="O103" s="6">
        <f aca="true" t="shared" si="40" ref="O103:O120">RANK(M103,$M$7:$M$120,1)</f>
        <v>26</v>
      </c>
      <c r="P103" s="3">
        <f aca="true" t="shared" si="41" ref="P103:P120">N103+O103</f>
        <v>26026</v>
      </c>
      <c r="Q103" s="3">
        <f aca="true" t="shared" si="42" ref="Q103:Q120">RANK(P103,$P$7:$P$120,1)</f>
        <v>26</v>
      </c>
      <c r="R103" s="3">
        <f t="shared" si="32"/>
        <v>26026.000103</v>
      </c>
      <c r="S103" s="3">
        <f aca="true" t="shared" si="43" ref="S103:S120">RANK(R103,$R$7:$R$120,1)</f>
        <v>97</v>
      </c>
    </row>
    <row r="104" spans="1:19" ht="13.5" thickBot="1">
      <c r="A104" s="1">
        <f t="shared" si="31"/>
        <v>98</v>
      </c>
      <c r="B104" s="29">
        <f t="shared" si="35"/>
        <v>26</v>
      </c>
      <c r="C104" s="30"/>
      <c r="D104" s="31"/>
      <c r="E104" s="32"/>
      <c r="F104" s="31"/>
      <c r="G104" s="32"/>
      <c r="H104" s="33"/>
      <c r="I104" s="34"/>
      <c r="J104" s="35">
        <f t="shared" si="36"/>
        <v>0</v>
      </c>
      <c r="L104" s="5">
        <f t="shared" si="37"/>
        <v>9999</v>
      </c>
      <c r="M104" s="5">
        <f t="shared" si="38"/>
        <v>9999</v>
      </c>
      <c r="N104" s="6">
        <f t="shared" si="39"/>
        <v>26000</v>
      </c>
      <c r="O104" s="6">
        <f t="shared" si="40"/>
        <v>26</v>
      </c>
      <c r="P104" s="3">
        <f t="shared" si="41"/>
        <v>26026</v>
      </c>
      <c r="Q104" s="3">
        <f t="shared" si="42"/>
        <v>26</v>
      </c>
      <c r="R104" s="3">
        <f t="shared" si="32"/>
        <v>26026.000104</v>
      </c>
      <c r="S104" s="3">
        <f t="shared" si="43"/>
        <v>98</v>
      </c>
    </row>
    <row r="105" spans="1:19" ht="12.75">
      <c r="A105" s="1">
        <f aca="true" t="shared" si="44" ref="A105:A120">S105</f>
        <v>99</v>
      </c>
      <c r="B105" s="22">
        <f t="shared" si="35"/>
        <v>26</v>
      </c>
      <c r="C105" s="23"/>
      <c r="D105" s="24"/>
      <c r="E105" s="25"/>
      <c r="F105" s="24"/>
      <c r="G105" s="25"/>
      <c r="H105" s="26"/>
      <c r="I105" s="27"/>
      <c r="J105" s="28">
        <f t="shared" si="36"/>
        <v>0</v>
      </c>
      <c r="L105" s="5">
        <f t="shared" si="37"/>
        <v>9999</v>
      </c>
      <c r="M105" s="5">
        <f t="shared" si="38"/>
        <v>9999</v>
      </c>
      <c r="N105" s="6">
        <f t="shared" si="39"/>
        <v>26000</v>
      </c>
      <c r="O105" s="6">
        <f t="shared" si="40"/>
        <v>26</v>
      </c>
      <c r="P105" s="3">
        <f t="shared" si="41"/>
        <v>26026</v>
      </c>
      <c r="Q105" s="3">
        <f t="shared" si="42"/>
        <v>26</v>
      </c>
      <c r="R105" s="3">
        <f t="shared" si="32"/>
        <v>26026.000105</v>
      </c>
      <c r="S105" s="3">
        <f t="shared" si="43"/>
        <v>99</v>
      </c>
    </row>
    <row r="106" spans="1:19" ht="13.5" thickBot="1">
      <c r="A106" s="1">
        <f t="shared" si="44"/>
        <v>100</v>
      </c>
      <c r="B106" s="29">
        <f t="shared" si="35"/>
        <v>26</v>
      </c>
      <c r="C106" s="30"/>
      <c r="D106" s="31"/>
      <c r="E106" s="32"/>
      <c r="F106" s="31"/>
      <c r="G106" s="32"/>
      <c r="H106" s="33"/>
      <c r="I106" s="34"/>
      <c r="J106" s="35">
        <f t="shared" si="36"/>
        <v>0</v>
      </c>
      <c r="L106" s="5">
        <f t="shared" si="37"/>
        <v>9999</v>
      </c>
      <c r="M106" s="5">
        <f t="shared" si="38"/>
        <v>9999</v>
      </c>
      <c r="N106" s="6">
        <f t="shared" si="39"/>
        <v>26000</v>
      </c>
      <c r="O106" s="6">
        <f t="shared" si="40"/>
        <v>26</v>
      </c>
      <c r="P106" s="3">
        <f t="shared" si="41"/>
        <v>26026</v>
      </c>
      <c r="Q106" s="3">
        <f t="shared" si="42"/>
        <v>26</v>
      </c>
      <c r="R106" s="3">
        <f t="shared" si="32"/>
        <v>26026.000106</v>
      </c>
      <c r="S106" s="3">
        <f t="shared" si="43"/>
        <v>100</v>
      </c>
    </row>
    <row r="107" spans="1:19" ht="12.75">
      <c r="A107" s="1">
        <f t="shared" si="44"/>
        <v>101</v>
      </c>
      <c r="B107" s="22">
        <f t="shared" si="35"/>
        <v>26</v>
      </c>
      <c r="C107" s="23"/>
      <c r="D107" s="24"/>
      <c r="E107" s="25"/>
      <c r="F107" s="24"/>
      <c r="G107" s="25"/>
      <c r="H107" s="26"/>
      <c r="I107" s="27"/>
      <c r="J107" s="28">
        <f t="shared" si="36"/>
        <v>0</v>
      </c>
      <c r="L107" s="5">
        <f t="shared" si="37"/>
        <v>9999</v>
      </c>
      <c r="M107" s="5">
        <f t="shared" si="38"/>
        <v>9999</v>
      </c>
      <c r="N107" s="6">
        <f t="shared" si="39"/>
        <v>26000</v>
      </c>
      <c r="O107" s="6">
        <f t="shared" si="40"/>
        <v>26</v>
      </c>
      <c r="P107" s="3">
        <f t="shared" si="41"/>
        <v>26026</v>
      </c>
      <c r="Q107" s="3">
        <f t="shared" si="42"/>
        <v>26</v>
      </c>
      <c r="R107" s="3">
        <f t="shared" si="32"/>
        <v>26026.000107</v>
      </c>
      <c r="S107" s="3">
        <f t="shared" si="43"/>
        <v>101</v>
      </c>
    </row>
    <row r="108" spans="1:19" ht="13.5" thickBot="1">
      <c r="A108" s="1">
        <f t="shared" si="44"/>
        <v>102</v>
      </c>
      <c r="B108" s="29">
        <f t="shared" si="35"/>
        <v>26</v>
      </c>
      <c r="C108" s="30"/>
      <c r="D108" s="31"/>
      <c r="E108" s="32"/>
      <c r="F108" s="31"/>
      <c r="G108" s="32"/>
      <c r="H108" s="33"/>
      <c r="I108" s="34"/>
      <c r="J108" s="35">
        <f t="shared" si="36"/>
        <v>0</v>
      </c>
      <c r="L108" s="5">
        <f t="shared" si="37"/>
        <v>9999</v>
      </c>
      <c r="M108" s="5">
        <f t="shared" si="38"/>
        <v>9999</v>
      </c>
      <c r="N108" s="6">
        <f t="shared" si="39"/>
        <v>26000</v>
      </c>
      <c r="O108" s="6">
        <f t="shared" si="40"/>
        <v>26</v>
      </c>
      <c r="P108" s="3">
        <f t="shared" si="41"/>
        <v>26026</v>
      </c>
      <c r="Q108" s="3">
        <f t="shared" si="42"/>
        <v>26</v>
      </c>
      <c r="R108" s="3">
        <f t="shared" si="32"/>
        <v>26026.000108</v>
      </c>
      <c r="S108" s="3">
        <f t="shared" si="43"/>
        <v>102</v>
      </c>
    </row>
    <row r="109" spans="1:19" ht="12.75">
      <c r="A109" s="1">
        <f t="shared" si="44"/>
        <v>103</v>
      </c>
      <c r="B109" s="22">
        <f t="shared" si="35"/>
        <v>26</v>
      </c>
      <c r="C109" s="23"/>
      <c r="D109" s="24"/>
      <c r="E109" s="25"/>
      <c r="F109" s="24"/>
      <c r="G109" s="25"/>
      <c r="H109" s="26"/>
      <c r="I109" s="27"/>
      <c r="J109" s="28">
        <f t="shared" si="36"/>
        <v>0</v>
      </c>
      <c r="L109" s="5">
        <f t="shared" si="37"/>
        <v>9999</v>
      </c>
      <c r="M109" s="5">
        <f t="shared" si="38"/>
        <v>9999</v>
      </c>
      <c r="N109" s="6">
        <f t="shared" si="39"/>
        <v>26000</v>
      </c>
      <c r="O109" s="6">
        <f t="shared" si="40"/>
        <v>26</v>
      </c>
      <c r="P109" s="3">
        <f t="shared" si="41"/>
        <v>26026</v>
      </c>
      <c r="Q109" s="3">
        <f t="shared" si="42"/>
        <v>26</v>
      </c>
      <c r="R109" s="3">
        <f t="shared" si="32"/>
        <v>26026.000109</v>
      </c>
      <c r="S109" s="3">
        <f t="shared" si="43"/>
        <v>103</v>
      </c>
    </row>
    <row r="110" spans="1:19" ht="13.5" thickBot="1">
      <c r="A110" s="1">
        <f t="shared" si="44"/>
        <v>104</v>
      </c>
      <c r="B110" s="29">
        <f t="shared" si="35"/>
        <v>26</v>
      </c>
      <c r="C110" s="30"/>
      <c r="D110" s="31"/>
      <c r="E110" s="32"/>
      <c r="F110" s="31"/>
      <c r="G110" s="32"/>
      <c r="H110" s="33"/>
      <c r="I110" s="34"/>
      <c r="J110" s="35">
        <f t="shared" si="36"/>
        <v>0</v>
      </c>
      <c r="L110" s="5">
        <f t="shared" si="37"/>
        <v>9999</v>
      </c>
      <c r="M110" s="5">
        <f t="shared" si="38"/>
        <v>9999</v>
      </c>
      <c r="N110" s="6">
        <f t="shared" si="39"/>
        <v>26000</v>
      </c>
      <c r="O110" s="6">
        <f t="shared" si="40"/>
        <v>26</v>
      </c>
      <c r="P110" s="3">
        <f t="shared" si="41"/>
        <v>26026</v>
      </c>
      <c r="Q110" s="3">
        <f t="shared" si="42"/>
        <v>26</v>
      </c>
      <c r="R110" s="3">
        <f t="shared" si="32"/>
        <v>26026.00011</v>
      </c>
      <c r="S110" s="3">
        <f t="shared" si="43"/>
        <v>104</v>
      </c>
    </row>
    <row r="111" spans="1:19" ht="12.75">
      <c r="A111" s="1">
        <f t="shared" si="44"/>
        <v>105</v>
      </c>
      <c r="B111" s="22">
        <f t="shared" si="35"/>
        <v>26</v>
      </c>
      <c r="C111" s="23"/>
      <c r="D111" s="24"/>
      <c r="E111" s="25"/>
      <c r="F111" s="24"/>
      <c r="G111" s="25"/>
      <c r="H111" s="26"/>
      <c r="I111" s="27"/>
      <c r="J111" s="28">
        <f t="shared" si="36"/>
        <v>0</v>
      </c>
      <c r="L111" s="5">
        <f t="shared" si="37"/>
        <v>9999</v>
      </c>
      <c r="M111" s="5">
        <f t="shared" si="38"/>
        <v>9999</v>
      </c>
      <c r="N111" s="6">
        <f t="shared" si="39"/>
        <v>26000</v>
      </c>
      <c r="O111" s="6">
        <f t="shared" si="40"/>
        <v>26</v>
      </c>
      <c r="P111" s="3">
        <f t="shared" si="41"/>
        <v>26026</v>
      </c>
      <c r="Q111" s="3">
        <f t="shared" si="42"/>
        <v>26</v>
      </c>
      <c r="R111" s="3">
        <f t="shared" si="32"/>
        <v>26026.000111</v>
      </c>
      <c r="S111" s="3">
        <f t="shared" si="43"/>
        <v>105</v>
      </c>
    </row>
    <row r="112" spans="1:19" ht="13.5" thickBot="1">
      <c r="A112" s="1">
        <f t="shared" si="44"/>
        <v>106</v>
      </c>
      <c r="B112" s="29">
        <f t="shared" si="35"/>
        <v>26</v>
      </c>
      <c r="C112" s="30"/>
      <c r="D112" s="31"/>
      <c r="E112" s="32"/>
      <c r="F112" s="31"/>
      <c r="G112" s="32"/>
      <c r="H112" s="33"/>
      <c r="I112" s="34"/>
      <c r="J112" s="35">
        <f t="shared" si="36"/>
        <v>0</v>
      </c>
      <c r="L112" s="5">
        <f t="shared" si="37"/>
        <v>9999</v>
      </c>
      <c r="M112" s="5">
        <f t="shared" si="38"/>
        <v>9999</v>
      </c>
      <c r="N112" s="6">
        <f t="shared" si="39"/>
        <v>26000</v>
      </c>
      <c r="O112" s="6">
        <f t="shared" si="40"/>
        <v>26</v>
      </c>
      <c r="P112" s="3">
        <f t="shared" si="41"/>
        <v>26026</v>
      </c>
      <c r="Q112" s="3">
        <f t="shared" si="42"/>
        <v>26</v>
      </c>
      <c r="R112" s="3">
        <f t="shared" si="32"/>
        <v>26026.000112</v>
      </c>
      <c r="S112" s="3">
        <f t="shared" si="43"/>
        <v>106</v>
      </c>
    </row>
    <row r="113" spans="1:19" ht="12.75">
      <c r="A113" s="1">
        <f t="shared" si="44"/>
        <v>107</v>
      </c>
      <c r="B113" s="22">
        <f t="shared" si="35"/>
        <v>26</v>
      </c>
      <c r="C113" s="23"/>
      <c r="D113" s="24"/>
      <c r="E113" s="25"/>
      <c r="F113" s="24"/>
      <c r="G113" s="25"/>
      <c r="H113" s="26"/>
      <c r="I113" s="27"/>
      <c r="J113" s="28">
        <f t="shared" si="36"/>
        <v>0</v>
      </c>
      <c r="L113" s="5">
        <f t="shared" si="37"/>
        <v>9999</v>
      </c>
      <c r="M113" s="5">
        <f t="shared" si="38"/>
        <v>9999</v>
      </c>
      <c r="N113" s="6">
        <f t="shared" si="39"/>
        <v>26000</v>
      </c>
      <c r="O113" s="6">
        <f t="shared" si="40"/>
        <v>26</v>
      </c>
      <c r="P113" s="3">
        <f t="shared" si="41"/>
        <v>26026</v>
      </c>
      <c r="Q113" s="3">
        <f t="shared" si="42"/>
        <v>26</v>
      </c>
      <c r="R113" s="3">
        <f t="shared" si="32"/>
        <v>26026.000113</v>
      </c>
      <c r="S113" s="3">
        <f t="shared" si="43"/>
        <v>107</v>
      </c>
    </row>
    <row r="114" spans="1:19" ht="13.5" thickBot="1">
      <c r="A114" s="1">
        <f t="shared" si="44"/>
        <v>108</v>
      </c>
      <c r="B114" s="29">
        <f t="shared" si="35"/>
        <v>26</v>
      </c>
      <c r="C114" s="30"/>
      <c r="D114" s="31"/>
      <c r="E114" s="32"/>
      <c r="F114" s="31"/>
      <c r="G114" s="32"/>
      <c r="H114" s="33"/>
      <c r="I114" s="34"/>
      <c r="J114" s="35">
        <f t="shared" si="36"/>
        <v>0</v>
      </c>
      <c r="L114" s="5">
        <f t="shared" si="37"/>
        <v>9999</v>
      </c>
      <c r="M114" s="5">
        <f t="shared" si="38"/>
        <v>9999</v>
      </c>
      <c r="N114" s="6">
        <f t="shared" si="39"/>
        <v>26000</v>
      </c>
      <c r="O114" s="6">
        <f t="shared" si="40"/>
        <v>26</v>
      </c>
      <c r="P114" s="3">
        <f t="shared" si="41"/>
        <v>26026</v>
      </c>
      <c r="Q114" s="3">
        <f t="shared" si="42"/>
        <v>26</v>
      </c>
      <c r="R114" s="3">
        <f t="shared" si="32"/>
        <v>26026.000114</v>
      </c>
      <c r="S114" s="3">
        <f t="shared" si="43"/>
        <v>108</v>
      </c>
    </row>
    <row r="115" spans="1:19" ht="12.75">
      <c r="A115" s="1">
        <f t="shared" si="44"/>
        <v>109</v>
      </c>
      <c r="B115" s="22">
        <f t="shared" si="35"/>
        <v>26</v>
      </c>
      <c r="C115" s="23"/>
      <c r="D115" s="24"/>
      <c r="E115" s="25"/>
      <c r="F115" s="24"/>
      <c r="G115" s="25"/>
      <c r="H115" s="26"/>
      <c r="I115" s="27"/>
      <c r="J115" s="28">
        <f t="shared" si="36"/>
        <v>0</v>
      </c>
      <c r="L115" s="5">
        <f t="shared" si="37"/>
        <v>9999</v>
      </c>
      <c r="M115" s="5">
        <f t="shared" si="38"/>
        <v>9999</v>
      </c>
      <c r="N115" s="6">
        <f t="shared" si="39"/>
        <v>26000</v>
      </c>
      <c r="O115" s="6">
        <f t="shared" si="40"/>
        <v>26</v>
      </c>
      <c r="P115" s="3">
        <f t="shared" si="41"/>
        <v>26026</v>
      </c>
      <c r="Q115" s="3">
        <f t="shared" si="42"/>
        <v>26</v>
      </c>
      <c r="R115" s="3">
        <f t="shared" si="32"/>
        <v>26026.000115</v>
      </c>
      <c r="S115" s="3">
        <f t="shared" si="43"/>
        <v>109</v>
      </c>
    </row>
    <row r="116" spans="1:19" ht="13.5" thickBot="1">
      <c r="A116" s="1">
        <f t="shared" si="44"/>
        <v>110</v>
      </c>
      <c r="B116" s="29">
        <f t="shared" si="35"/>
        <v>26</v>
      </c>
      <c r="C116" s="30"/>
      <c r="D116" s="31"/>
      <c r="E116" s="32"/>
      <c r="F116" s="31"/>
      <c r="G116" s="32"/>
      <c r="H116" s="33"/>
      <c r="I116" s="34"/>
      <c r="J116" s="35">
        <f t="shared" si="36"/>
        <v>0</v>
      </c>
      <c r="L116" s="5">
        <f t="shared" si="37"/>
        <v>9999</v>
      </c>
      <c r="M116" s="5">
        <f t="shared" si="38"/>
        <v>9999</v>
      </c>
      <c r="N116" s="6">
        <f t="shared" si="39"/>
        <v>26000</v>
      </c>
      <c r="O116" s="6">
        <f t="shared" si="40"/>
        <v>26</v>
      </c>
      <c r="P116" s="3">
        <f t="shared" si="41"/>
        <v>26026</v>
      </c>
      <c r="Q116" s="3">
        <f t="shared" si="42"/>
        <v>26</v>
      </c>
      <c r="R116" s="3">
        <f t="shared" si="32"/>
        <v>26026.000116</v>
      </c>
      <c r="S116" s="3">
        <f t="shared" si="43"/>
        <v>110</v>
      </c>
    </row>
    <row r="117" spans="1:19" ht="12.75">
      <c r="A117" s="1">
        <f t="shared" si="44"/>
        <v>111</v>
      </c>
      <c r="B117" s="22">
        <f t="shared" si="35"/>
        <v>26</v>
      </c>
      <c r="C117" s="23"/>
      <c r="D117" s="24"/>
      <c r="E117" s="25"/>
      <c r="F117" s="24"/>
      <c r="G117" s="25"/>
      <c r="H117" s="26"/>
      <c r="I117" s="27"/>
      <c r="J117" s="28">
        <f t="shared" si="36"/>
        <v>0</v>
      </c>
      <c r="L117" s="5">
        <f t="shared" si="37"/>
        <v>9999</v>
      </c>
      <c r="M117" s="5">
        <f t="shared" si="38"/>
        <v>9999</v>
      </c>
      <c r="N117" s="6">
        <f t="shared" si="39"/>
        <v>26000</v>
      </c>
      <c r="O117" s="6">
        <f t="shared" si="40"/>
        <v>26</v>
      </c>
      <c r="P117" s="3">
        <f t="shared" si="41"/>
        <v>26026</v>
      </c>
      <c r="Q117" s="3">
        <f t="shared" si="42"/>
        <v>26</v>
      </c>
      <c r="R117" s="3">
        <f t="shared" si="32"/>
        <v>26026.000117</v>
      </c>
      <c r="S117" s="3">
        <f t="shared" si="43"/>
        <v>111</v>
      </c>
    </row>
    <row r="118" spans="1:19" ht="13.5" thickBot="1">
      <c r="A118" s="1">
        <f t="shared" si="44"/>
        <v>112</v>
      </c>
      <c r="B118" s="29">
        <f t="shared" si="35"/>
        <v>26</v>
      </c>
      <c r="C118" s="30"/>
      <c r="D118" s="31"/>
      <c r="E118" s="32"/>
      <c r="F118" s="31"/>
      <c r="G118" s="32"/>
      <c r="H118" s="33"/>
      <c r="I118" s="34"/>
      <c r="J118" s="35">
        <f t="shared" si="36"/>
        <v>0</v>
      </c>
      <c r="L118" s="5">
        <f t="shared" si="37"/>
        <v>9999</v>
      </c>
      <c r="M118" s="5">
        <f t="shared" si="38"/>
        <v>9999</v>
      </c>
      <c r="N118" s="6">
        <f t="shared" si="39"/>
        <v>26000</v>
      </c>
      <c r="O118" s="6">
        <f t="shared" si="40"/>
        <v>26</v>
      </c>
      <c r="P118" s="3">
        <f t="shared" si="41"/>
        <v>26026</v>
      </c>
      <c r="Q118" s="3">
        <f t="shared" si="42"/>
        <v>26</v>
      </c>
      <c r="R118" s="3">
        <f t="shared" si="32"/>
        <v>26026.000118</v>
      </c>
      <c r="S118" s="3">
        <f t="shared" si="43"/>
        <v>112</v>
      </c>
    </row>
    <row r="119" spans="1:19" ht="12.75">
      <c r="A119" s="1">
        <f t="shared" si="44"/>
        <v>113</v>
      </c>
      <c r="B119" s="22">
        <f t="shared" si="35"/>
        <v>26</v>
      </c>
      <c r="C119" s="23"/>
      <c r="D119" s="24"/>
      <c r="E119" s="25"/>
      <c r="F119" s="24"/>
      <c r="G119" s="25"/>
      <c r="H119" s="26"/>
      <c r="I119" s="27"/>
      <c r="J119" s="28">
        <f t="shared" si="36"/>
        <v>0</v>
      </c>
      <c r="L119" s="5">
        <f t="shared" si="37"/>
        <v>9999</v>
      </c>
      <c r="M119" s="5">
        <f t="shared" si="38"/>
        <v>9999</v>
      </c>
      <c r="N119" s="6">
        <f t="shared" si="39"/>
        <v>26000</v>
      </c>
      <c r="O119" s="6">
        <f t="shared" si="40"/>
        <v>26</v>
      </c>
      <c r="P119" s="3">
        <f t="shared" si="41"/>
        <v>26026</v>
      </c>
      <c r="Q119" s="3">
        <f t="shared" si="42"/>
        <v>26</v>
      </c>
      <c r="R119" s="3">
        <f t="shared" si="32"/>
        <v>26026.000119</v>
      </c>
      <c r="S119" s="3">
        <f t="shared" si="43"/>
        <v>113</v>
      </c>
    </row>
    <row r="120" spans="1:19" ht="13.5" thickBot="1">
      <c r="A120" s="1">
        <f t="shared" si="44"/>
        <v>114</v>
      </c>
      <c r="B120" s="29">
        <f t="shared" si="35"/>
        <v>26</v>
      </c>
      <c r="C120" s="30"/>
      <c r="D120" s="31"/>
      <c r="E120" s="32"/>
      <c r="F120" s="31"/>
      <c r="G120" s="32"/>
      <c r="H120" s="33"/>
      <c r="I120" s="34"/>
      <c r="J120" s="35">
        <f t="shared" si="36"/>
        <v>0</v>
      </c>
      <c r="L120" s="5">
        <f t="shared" si="37"/>
        <v>9999</v>
      </c>
      <c r="M120" s="5">
        <f t="shared" si="38"/>
        <v>9999</v>
      </c>
      <c r="N120" s="6">
        <f t="shared" si="39"/>
        <v>26000</v>
      </c>
      <c r="O120" s="6">
        <f t="shared" si="40"/>
        <v>26</v>
      </c>
      <c r="P120" s="3">
        <f t="shared" si="41"/>
        <v>26026</v>
      </c>
      <c r="Q120" s="3">
        <f t="shared" si="42"/>
        <v>26</v>
      </c>
      <c r="R120" s="3">
        <f t="shared" si="32"/>
        <v>26026.00012</v>
      </c>
      <c r="S120" s="3">
        <f t="shared" si="43"/>
        <v>114</v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421875" style="11" customWidth="1"/>
    <col min="2" max="2" width="24.28125" style="11" customWidth="1"/>
    <col min="3" max="3" width="7.140625" style="12" customWidth="1"/>
    <col min="4" max="4" width="24.28125" style="11" customWidth="1"/>
    <col min="5" max="5" width="7.140625" style="12" customWidth="1"/>
    <col min="6" max="6" width="24.28125" style="11" customWidth="1"/>
    <col min="7" max="7" width="7.140625" style="12" customWidth="1"/>
    <col min="8" max="8" width="24.28125" style="11" customWidth="1"/>
    <col min="9" max="16384" width="9.140625" style="11" customWidth="1"/>
  </cols>
  <sheetData>
    <row r="1" spans="1:8" ht="21" customHeight="1">
      <c r="A1" s="64" t="s">
        <v>2</v>
      </c>
      <c r="B1" s="64"/>
      <c r="C1" s="64"/>
      <c r="D1" s="64"/>
      <c r="E1" s="64"/>
      <c r="F1" s="64"/>
      <c r="G1" s="64"/>
      <c r="H1" s="64"/>
    </row>
    <row r="2" spans="1:8" ht="23.25" customHeight="1">
      <c r="A2" s="69" t="s">
        <v>29</v>
      </c>
      <c r="B2" s="69"/>
      <c r="C2" s="69"/>
      <c r="D2" s="69"/>
      <c r="E2" s="69"/>
      <c r="F2" s="69"/>
      <c r="G2" s="69"/>
      <c r="H2" s="69"/>
    </row>
    <row r="3" spans="1:8" ht="23.25" customHeight="1">
      <c r="A3" s="69" t="str">
        <f>'Základní kolo'!B3</f>
        <v>10. 9. 2023 - Písková Lhota</v>
      </c>
      <c r="B3" s="69"/>
      <c r="C3" s="69"/>
      <c r="D3" s="69"/>
      <c r="E3" s="69"/>
      <c r="F3" s="69"/>
      <c r="G3" s="69"/>
      <c r="H3" s="69"/>
    </row>
    <row r="4" spans="1:7" ht="18" customHeight="1">
      <c r="A4" s="14"/>
      <c r="B4" s="14"/>
      <c r="C4" s="14"/>
      <c r="D4" s="14"/>
      <c r="E4" s="14"/>
      <c r="F4" s="37" t="s">
        <v>11</v>
      </c>
      <c r="G4" s="14"/>
    </row>
    <row r="5" spans="1:7" ht="12.75" customHeight="1">
      <c r="A5" s="11" t="s">
        <v>12</v>
      </c>
      <c r="B5" s="38" t="str">
        <f>B33</f>
        <v>Kroupa Lukáš (Pardubice-Polabiny )</v>
      </c>
      <c r="C5" s="39"/>
      <c r="D5" s="14"/>
      <c r="E5" s="14"/>
      <c r="F5" s="14"/>
      <c r="G5" s="14"/>
    </row>
    <row r="6" spans="4:7" ht="12.75">
      <c r="D6" s="38">
        <f>IF(OR(C5="",C7=""),"",IF(C5="NP",B7,IF(C7="NP",B5,IF(C5&lt;C7,B5,B7))))</f>
      </c>
      <c r="E6" s="67"/>
      <c r="F6" s="40">
        <f>IF(OR(E6="",E9=""),"",IF(E6="NP",D6,IF(E9="NP",D10,IF(E6&lt;E9,D10,D6))))</f>
      </c>
      <c r="G6" s="41"/>
    </row>
    <row r="7" spans="1:5" ht="12.75">
      <c r="A7" s="11" t="s">
        <v>13</v>
      </c>
      <c r="B7" s="38" t="str">
        <f>B40</f>
        <v>Vašek Ladislav (HZS Pardubického kraje)</v>
      </c>
      <c r="C7" s="39"/>
      <c r="E7" s="68"/>
    </row>
    <row r="8" spans="6:7" ht="12.75">
      <c r="F8" s="38">
        <f>IF(OR(E6="",E9=""),"",IF(E6="NP",D10,IF(E9="NP",D6,IF(E6&lt;E9,D6,D10))))</f>
      </c>
      <c r="G8" s="67"/>
    </row>
    <row r="9" spans="1:7" ht="12.75">
      <c r="A9" s="11" t="s">
        <v>14</v>
      </c>
      <c r="B9" s="38" t="str">
        <f>B36</f>
        <v>Hons Lukáš (HZS kraje Vysočina)</v>
      </c>
      <c r="C9" s="39"/>
      <c r="E9" s="67"/>
      <c r="G9" s="68"/>
    </row>
    <row r="10" spans="4:5" ht="12.75">
      <c r="D10" s="38">
        <f>IF(OR(C9="",C11=""),"",IF(C9="NP",B11,IF(C11="NP",B9,IF(C9&lt;C11,B9,B11))))</f>
      </c>
      <c r="E10" s="68"/>
    </row>
    <row r="11" spans="1:3" ht="12.75">
      <c r="A11" s="11" t="s">
        <v>15</v>
      </c>
      <c r="B11" s="38" t="str">
        <f>B37</f>
        <v>Kitner Sebastian (Lhenice)</v>
      </c>
      <c r="C11" s="39"/>
    </row>
    <row r="12" ht="12.75">
      <c r="H12" s="42">
        <f>IF(OR(G8="",G15=""),"",IF(G8="NP",F16,IF(G15="NP",F8,IF(G8&lt;G15,F8,F16))))</f>
      </c>
    </row>
    <row r="13" spans="1:3" ht="12.75">
      <c r="A13" s="11" t="s">
        <v>16</v>
      </c>
      <c r="B13" s="38" t="str">
        <f>B35</f>
        <v>Pohner Daniel (Markovice)</v>
      </c>
      <c r="C13" s="39"/>
    </row>
    <row r="14" spans="4:5" ht="12.75">
      <c r="D14" s="38">
        <f>IF(OR(C13="",C15=""),"",IF(C13="NP",B15,IF(C15="NP",B13,IF(C13&lt;C15,B13,B15))))</f>
      </c>
      <c r="E14" s="67"/>
    </row>
    <row r="15" spans="1:7" ht="12.75">
      <c r="A15" s="11" t="s">
        <v>17</v>
      </c>
      <c r="B15" s="38" t="str">
        <f>B38</f>
        <v>Šuba Šimon (Milotice nad Bečvou)</v>
      </c>
      <c r="C15" s="39"/>
      <c r="E15" s="68"/>
      <c r="G15" s="67"/>
    </row>
    <row r="16" spans="6:7" ht="12.75">
      <c r="F16" s="38">
        <f>IF(OR(E14="",E17=""),"",IF(E14="NP",D18,IF(E17="NP",D14,IF(E14&lt;E17,D14,D18))))</f>
      </c>
      <c r="G16" s="68"/>
    </row>
    <row r="17" spans="1:5" ht="12.75">
      <c r="A17" s="11" t="s">
        <v>18</v>
      </c>
      <c r="B17" s="38" t="str">
        <f>B34</f>
        <v>Loukota Petr (Lhenice)</v>
      </c>
      <c r="C17" s="39"/>
      <c r="E17" s="67"/>
    </row>
    <row r="18" spans="4:7" ht="12.75">
      <c r="D18" s="38">
        <f>IF(OR(C17="",C19=""),"",IF(C17="NP",B19,IF(C19="NP",B17,IF(C17&lt;C19,B17,B19))))</f>
      </c>
      <c r="E18" s="68"/>
      <c r="F18" s="40">
        <f>IF(OR(E14="",E17=""),"",IF(E14="NP",D14,IF(E17="NP",D18,IF(E14&lt;E17,D18,D14))))</f>
      </c>
      <c r="G18" s="41"/>
    </row>
    <row r="19" spans="1:3" ht="12.75">
      <c r="A19" s="11" t="s">
        <v>19</v>
      </c>
      <c r="B19" s="38" t="str">
        <f>B39</f>
        <v>Bělský Adam (Krouna)</v>
      </c>
      <c r="C19" s="39"/>
    </row>
    <row r="22" ht="24">
      <c r="C22" s="43" t="s">
        <v>28</v>
      </c>
    </row>
    <row r="23" spans="3:4" ht="12.75">
      <c r="C23" s="44" t="s">
        <v>12</v>
      </c>
      <c r="D23" s="45">
        <f>H12</f>
      </c>
    </row>
    <row r="24" spans="3:4" ht="12.75">
      <c r="C24" s="44" t="s">
        <v>18</v>
      </c>
      <c r="D24" s="45">
        <f>IF(G8="NP",F8,IF(G15="NP",F16,IF(G8&gt;G15,F8,F16)))</f>
      </c>
    </row>
    <row r="25" spans="3:4" ht="12.75">
      <c r="C25" s="44" t="s">
        <v>16</v>
      </c>
      <c r="D25" s="45">
        <f>IF(G6="NP",F18,IF(G18="NP",F6,IF(G6&lt;G18,F6,F18)))</f>
      </c>
    </row>
    <row r="26" spans="3:4" ht="12.75">
      <c r="C26" s="44" t="s">
        <v>14</v>
      </c>
      <c r="D26" s="45">
        <f>IF(G6="NP",F6,IF(G18="NP",F18,IF(G6&gt;G18,F6,F18)))</f>
      </c>
    </row>
    <row r="27" spans="3:4" ht="12.75">
      <c r="C27" s="44" t="s">
        <v>15</v>
      </c>
      <c r="D27" s="45" t="str">
        <f>VLOOKUP(5,$F$33:$H$40,3,0)</f>
        <v>Kroupa Lukáš (Pardubice-Polabiny )</v>
      </c>
    </row>
    <row r="28" spans="3:4" ht="12.75">
      <c r="C28" s="44" t="s">
        <v>17</v>
      </c>
      <c r="D28" s="45" t="str">
        <f>VLOOKUP(6,$F$33:$H$40,3,0)</f>
        <v>Loukota Petr (Lhenice)</v>
      </c>
    </row>
    <row r="29" spans="3:4" ht="12.75">
      <c r="C29" s="44" t="s">
        <v>19</v>
      </c>
      <c r="D29" s="45" t="str">
        <f>VLOOKUP(7,$F$33:$H$40,3,0)</f>
        <v>Pohner Daniel (Markovice)</v>
      </c>
    </row>
    <row r="30" spans="3:4" ht="12.75">
      <c r="C30" s="44" t="s">
        <v>13</v>
      </c>
      <c r="D30" s="45" t="str">
        <f>VLOOKUP(8,$F$33:$H$40,3,0)</f>
        <v>Hons Lukáš (HZS kraje Vysočina)</v>
      </c>
    </row>
    <row r="33" spans="1:8" ht="12.75">
      <c r="A33" s="11">
        <v>1</v>
      </c>
      <c r="B33" s="11" t="str">
        <f>'Základní kolo'!V8&amp;" ("&amp;'Základní kolo'!W8&amp;")"</f>
        <v>Kroupa Lukáš (Pardubice-Polabiny )</v>
      </c>
      <c r="C33" s="12">
        <f>IF((IF(C5="NP",B7,IF(C7="NP",B5,IF(C5&lt;C7,B5,B7))))=B33,999,C5)</f>
        <v>0</v>
      </c>
      <c r="D33" s="11">
        <f aca="true" t="shared" si="0" ref="D33:D40">IF(C33="NP",500,C33)</f>
        <v>0</v>
      </c>
      <c r="E33" s="13">
        <f aca="true" t="shared" si="1" ref="E33:E40">IF(D33=999,"",RANK(D33,$D$33:$D$40,1)+4+A33/10)</f>
        <v>5.1</v>
      </c>
      <c r="F33" s="11">
        <f aca="true" t="shared" si="2" ref="F33:F40">IF(D33=999,"",RANK(E33,$E$33:$E$40,1)+4)</f>
        <v>5</v>
      </c>
      <c r="H33" s="11" t="str">
        <f>B33</f>
        <v>Kroupa Lukáš (Pardubice-Polabiny )</v>
      </c>
    </row>
    <row r="34" spans="1:8" ht="12.75">
      <c r="A34" s="11">
        <v>2</v>
      </c>
      <c r="B34" s="11" t="str">
        <f>'Základní kolo'!V9&amp;" ("&amp;'Základní kolo'!W9&amp;")"</f>
        <v>Loukota Petr (Lhenice)</v>
      </c>
      <c r="C34" s="12">
        <f>IF((IF(C17="NP",B19,IF(C19="NP",B17,IF(C17&lt;C19,B17,B19))))=B34,999,C17)</f>
        <v>0</v>
      </c>
      <c r="D34" s="11">
        <f t="shared" si="0"/>
        <v>0</v>
      </c>
      <c r="E34" s="13">
        <f t="shared" si="1"/>
        <v>5.2</v>
      </c>
      <c r="F34" s="11">
        <f t="shared" si="2"/>
        <v>6</v>
      </c>
      <c r="H34" s="11" t="str">
        <f aca="true" t="shared" si="3" ref="H34:H40">B34</f>
        <v>Loukota Petr (Lhenice)</v>
      </c>
    </row>
    <row r="35" spans="1:8" ht="12.75">
      <c r="A35" s="11">
        <v>3</v>
      </c>
      <c r="B35" s="11" t="str">
        <f>'Základní kolo'!V10&amp;" ("&amp;'Základní kolo'!W10&amp;")"</f>
        <v>Pohner Daniel (Markovice)</v>
      </c>
      <c r="C35" s="12">
        <f>IF((IF(C13="NP",B15,IF(C15="NP",B13,IF(C13&lt;C15,B13,B15))))=B35,999,C13)</f>
        <v>0</v>
      </c>
      <c r="D35" s="11">
        <f t="shared" si="0"/>
        <v>0</v>
      </c>
      <c r="E35" s="13">
        <f t="shared" si="1"/>
        <v>5.3</v>
      </c>
      <c r="F35" s="11">
        <f t="shared" si="2"/>
        <v>7</v>
      </c>
      <c r="H35" s="11" t="str">
        <f t="shared" si="3"/>
        <v>Pohner Daniel (Markovice)</v>
      </c>
    </row>
    <row r="36" spans="1:8" ht="12.75">
      <c r="A36" s="11">
        <v>4</v>
      </c>
      <c r="B36" s="11" t="str">
        <f>'Základní kolo'!V11&amp;" ("&amp;'Základní kolo'!W11&amp;")"</f>
        <v>Hons Lukáš (HZS kraje Vysočina)</v>
      </c>
      <c r="C36" s="12">
        <f>IF((IF(C9="NP",B11,IF(C11="NP",B9,IF(C9&lt;C11,B9,B11))))=B36,999,C9)</f>
        <v>0</v>
      </c>
      <c r="D36" s="11">
        <f t="shared" si="0"/>
        <v>0</v>
      </c>
      <c r="E36" s="13">
        <f t="shared" si="1"/>
        <v>5.4</v>
      </c>
      <c r="F36" s="11">
        <f t="shared" si="2"/>
        <v>8</v>
      </c>
      <c r="H36" s="11" t="str">
        <f t="shared" si="3"/>
        <v>Hons Lukáš (HZS kraje Vysočina)</v>
      </c>
    </row>
    <row r="37" spans="1:8" ht="12.75">
      <c r="A37" s="11">
        <v>5</v>
      </c>
      <c r="B37" s="11" t="str">
        <f>'Základní kolo'!V12&amp;" ("&amp;'Základní kolo'!W12&amp;")"</f>
        <v>Kitner Sebastian (Lhenice)</v>
      </c>
      <c r="C37" s="12">
        <f>IF((IF(C9="NP",B11,IF(C11="NP",B9,IF(C9&lt;C11,B9,B11))))=B37,999,C11)</f>
        <v>999</v>
      </c>
      <c r="D37" s="11">
        <f t="shared" si="0"/>
        <v>999</v>
      </c>
      <c r="E37" s="13">
        <f t="shared" si="1"/>
      </c>
      <c r="F37" s="11">
        <f t="shared" si="2"/>
      </c>
      <c r="H37" s="11" t="str">
        <f t="shared" si="3"/>
        <v>Kitner Sebastian (Lhenice)</v>
      </c>
    </row>
    <row r="38" spans="1:8" ht="12.75">
      <c r="A38" s="11">
        <v>6</v>
      </c>
      <c r="B38" s="11" t="str">
        <f>'Základní kolo'!V13&amp;" ("&amp;'Základní kolo'!W13&amp;")"</f>
        <v>Šuba Šimon (Milotice nad Bečvou)</v>
      </c>
      <c r="C38" s="12">
        <f>IF((IF(C13="NP",B15,IF(C15="NP",B13,IF(C13&lt;C15,B13,B15))))=B38,999,C15)</f>
        <v>999</v>
      </c>
      <c r="D38" s="11">
        <f t="shared" si="0"/>
        <v>999</v>
      </c>
      <c r="E38" s="13">
        <f t="shared" si="1"/>
      </c>
      <c r="F38" s="11">
        <f t="shared" si="2"/>
      </c>
      <c r="H38" s="11" t="str">
        <f t="shared" si="3"/>
        <v>Šuba Šimon (Milotice nad Bečvou)</v>
      </c>
    </row>
    <row r="39" spans="1:8" ht="12.75">
      <c r="A39" s="11">
        <v>7</v>
      </c>
      <c r="B39" s="11" t="str">
        <f>'Základní kolo'!V14&amp;" ("&amp;'Základní kolo'!W14&amp;")"</f>
        <v>Bělský Adam (Krouna)</v>
      </c>
      <c r="C39" s="12">
        <f>IF((IF(C17="NP",B19,IF(C19="NP",B17,IF(C17&lt;C19,B17,B19))))=B39,999,C19)</f>
        <v>999</v>
      </c>
      <c r="D39" s="11">
        <f t="shared" si="0"/>
        <v>999</v>
      </c>
      <c r="E39" s="13">
        <f t="shared" si="1"/>
      </c>
      <c r="F39" s="11">
        <f t="shared" si="2"/>
      </c>
      <c r="H39" s="11" t="str">
        <f t="shared" si="3"/>
        <v>Bělský Adam (Krouna)</v>
      </c>
    </row>
    <row r="40" spans="1:8" ht="12.75">
      <c r="A40" s="11">
        <v>8</v>
      </c>
      <c r="B40" s="11" t="str">
        <f>'Základní kolo'!V15&amp;" ("&amp;'Základní kolo'!W15&amp;")"</f>
        <v>Vašek Ladislav (HZS Pardubického kraje)</v>
      </c>
      <c r="C40" s="12">
        <f>IF((IF(C5="NP",B7,IF(C7="NP",B5,IF(C5&lt;C7,B5,B7))))=B40,999,C7)</f>
        <v>999</v>
      </c>
      <c r="D40" s="11">
        <f t="shared" si="0"/>
        <v>999</v>
      </c>
      <c r="E40" s="13">
        <f t="shared" si="1"/>
      </c>
      <c r="F40" s="11">
        <f t="shared" si="2"/>
      </c>
      <c r="H40" s="11" t="str">
        <f t="shared" si="3"/>
        <v>Vašek Ladislav (HZS Pardubického kraje)</v>
      </c>
    </row>
  </sheetData>
  <sheetProtection/>
  <mergeCells count="9">
    <mergeCell ref="E14:E15"/>
    <mergeCell ref="G15:G16"/>
    <mergeCell ref="E17:E18"/>
    <mergeCell ref="A1:H1"/>
    <mergeCell ref="A2:H2"/>
    <mergeCell ref="A3:H3"/>
    <mergeCell ref="E6:E7"/>
    <mergeCell ref="G8:G9"/>
    <mergeCell ref="E9:E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.421875" style="46" customWidth="1"/>
    <col min="2" max="2" width="32.7109375" style="46" bestFit="1" customWidth="1"/>
    <col min="3" max="3" width="7.140625" style="56" customWidth="1"/>
    <col min="4" max="4" width="35.8515625" style="46" bestFit="1" customWidth="1"/>
    <col min="5" max="5" width="7.140625" style="56" customWidth="1"/>
    <col min="6" max="6" width="32.7109375" style="46" bestFit="1" customWidth="1"/>
    <col min="7" max="7" width="7.140625" style="56" customWidth="1"/>
    <col min="8" max="16384" width="9.140625" style="46" customWidth="1"/>
  </cols>
  <sheetData>
    <row r="1" spans="1:7" ht="21" customHeight="1">
      <c r="A1" s="72" t="s">
        <v>2</v>
      </c>
      <c r="B1" s="72"/>
      <c r="C1" s="72"/>
      <c r="D1" s="72"/>
      <c r="E1" s="72"/>
      <c r="F1" s="72"/>
      <c r="G1" s="72"/>
    </row>
    <row r="2" spans="1:7" ht="23.25" customHeight="1">
      <c r="A2" s="73" t="s">
        <v>29</v>
      </c>
      <c r="B2" s="73"/>
      <c r="C2" s="73"/>
      <c r="D2" s="73"/>
      <c r="E2" s="73"/>
      <c r="F2" s="73"/>
      <c r="G2" s="73"/>
    </row>
    <row r="3" spans="1:7" ht="23.25" customHeight="1">
      <c r="A3" s="73" t="str">
        <f>'Finále muži - 8'!A3:H3</f>
        <v>10. 9. 2023 - Písková Lhota</v>
      </c>
      <c r="B3" s="73"/>
      <c r="C3" s="73"/>
      <c r="D3" s="73"/>
      <c r="E3" s="73"/>
      <c r="F3" s="73"/>
      <c r="G3" s="73"/>
    </row>
    <row r="4" spans="1:7" ht="23.25" customHeight="1">
      <c r="A4" s="47"/>
      <c r="B4" s="47"/>
      <c r="C4" s="47"/>
      <c r="D4" s="47"/>
      <c r="E4" s="47"/>
      <c r="F4" s="47"/>
      <c r="G4" s="47"/>
    </row>
    <row r="5" spans="1:7" ht="23.25" customHeight="1">
      <c r="A5" s="47"/>
      <c r="B5" s="47"/>
      <c r="C5" s="47"/>
      <c r="D5" s="47"/>
      <c r="E5" s="47"/>
      <c r="F5" s="47"/>
      <c r="G5" s="47"/>
    </row>
    <row r="6" spans="1:7" ht="12.75" customHeight="1">
      <c r="A6" s="47"/>
      <c r="B6" s="47"/>
      <c r="C6" s="47"/>
      <c r="D6" s="47"/>
      <c r="E6" s="74">
        <v>33.14</v>
      </c>
      <c r="F6" s="47"/>
      <c r="G6" s="47"/>
    </row>
    <row r="7" spans="1:8" ht="12.75" customHeight="1">
      <c r="A7" s="47"/>
      <c r="B7" s="47"/>
      <c r="C7" s="47"/>
      <c r="D7" s="48" t="str">
        <f>IF(OR(C8="",C10=""),"",IF(C8="NP",B8,IF(C10="NP",B10,IF(C8&lt;C10,B10,B8))))</f>
        <v>Kroupa Lukáš (Pardubice-Polabiny )</v>
      </c>
      <c r="E7" s="75"/>
      <c r="F7" s="49"/>
      <c r="G7" s="50"/>
      <c r="H7" s="51"/>
    </row>
    <row r="8" spans="1:8" ht="12.75">
      <c r="A8" s="46" t="s">
        <v>12</v>
      </c>
      <c r="B8" s="52" t="str">
        <f>'Finále muži - 8'!B33</f>
        <v>Kroupa Lukáš (Pardubice-Polabiny )</v>
      </c>
      <c r="C8" s="53">
        <v>23.61</v>
      </c>
      <c r="E8" s="54"/>
      <c r="F8" s="51"/>
      <c r="G8" s="55"/>
      <c r="H8" s="51"/>
    </row>
    <row r="9" spans="4:8" ht="12.75">
      <c r="D9" s="57" t="str">
        <f>IF(OR(C8="",C10=""),"",IF(C8="NP",B10,IF(C10="NP",B8,IF(C8&lt;C10,B8,B10))))</f>
        <v>Hons Lukáš (HZS kraje Vysočina)</v>
      </c>
      <c r="E9" s="70" t="s">
        <v>76</v>
      </c>
      <c r="F9" s="51"/>
      <c r="G9" s="55"/>
      <c r="H9" s="51"/>
    </row>
    <row r="10" spans="1:8" ht="12.75">
      <c r="A10" s="46" t="s">
        <v>14</v>
      </c>
      <c r="B10" s="52" t="str">
        <f>'Finále muži - 8'!B36</f>
        <v>Hons Lukáš (HZS kraje Vysočina)</v>
      </c>
      <c r="C10" s="53">
        <v>17.61</v>
      </c>
      <c r="E10" s="71"/>
      <c r="F10" s="51"/>
      <c r="G10" s="55"/>
      <c r="H10" s="51"/>
    </row>
    <row r="11" spans="5:8" ht="12.75">
      <c r="E11" s="58"/>
      <c r="F11" s="59" t="str">
        <f>IF(OR(E9="",E12=""),"",IF(E9="NP",D13,IF(E12="NP",D9,IF(E9&lt;E12,D9,D13))))</f>
        <v>Loukota Petr (Lhenice)</v>
      </c>
      <c r="G11" s="55"/>
      <c r="H11" s="51"/>
    </row>
    <row r="12" spans="1:8" ht="12.75">
      <c r="A12" s="46" t="s">
        <v>18</v>
      </c>
      <c r="B12" s="52" t="str">
        <f>'Finále muži - 8'!B34</f>
        <v>Loukota Petr (Lhenice)</v>
      </c>
      <c r="C12" s="53">
        <v>16.82</v>
      </c>
      <c r="E12" s="70">
        <v>16.08</v>
      </c>
      <c r="F12" s="51"/>
      <c r="G12" s="55"/>
      <c r="H12" s="51"/>
    </row>
    <row r="13" spans="4:8" ht="12.75">
      <c r="D13" s="52" t="str">
        <f>IF(OR(C12="",C14=""),"",IF(C12="NP",B14,IF(C14="NP",B12,IF(C12&lt;C14,B12,B14))))</f>
        <v>Loukota Petr (Lhenice)</v>
      </c>
      <c r="E13" s="71"/>
      <c r="F13" s="51"/>
      <c r="G13" s="55"/>
      <c r="H13" s="51"/>
    </row>
    <row r="14" spans="1:7" ht="12.75">
      <c r="A14" s="46" t="s">
        <v>16</v>
      </c>
      <c r="B14" s="52" t="str">
        <f>'Finále muži - 8'!B35</f>
        <v>Pohner Daniel (Markovice)</v>
      </c>
      <c r="C14" s="53">
        <v>17.2</v>
      </c>
      <c r="E14" s="54"/>
      <c r="F14" s="51"/>
      <c r="G14" s="51"/>
    </row>
    <row r="15" spans="4:7" ht="12.75">
      <c r="D15" s="48" t="str">
        <f>IF(OR(C12="",C14=""),"",IF(C12="NP",B12,IF(C14="NP",B14,IF(C12&lt;C14,B14,B12))))</f>
        <v>Pohner Daniel (Markovice)</v>
      </c>
      <c r="E15" s="70">
        <v>17.43</v>
      </c>
      <c r="F15" s="60"/>
      <c r="G15" s="51"/>
    </row>
    <row r="16" spans="5:8" ht="12.75">
      <c r="E16" s="71"/>
      <c r="F16" s="51"/>
      <c r="G16" s="55"/>
      <c r="H16" s="51"/>
    </row>
    <row r="17" spans="5:8" ht="12.75">
      <c r="E17" s="58"/>
      <c r="F17" s="51"/>
      <c r="G17" s="55"/>
      <c r="H17" s="51"/>
    </row>
    <row r="18" spans="3:8" ht="24">
      <c r="C18" s="61" t="s">
        <v>28</v>
      </c>
      <c r="E18" s="55"/>
      <c r="F18" s="51"/>
      <c r="G18" s="55"/>
      <c r="H18" s="51"/>
    </row>
    <row r="19" spans="3:4" ht="12.75">
      <c r="C19" s="62" t="s">
        <v>12</v>
      </c>
      <c r="D19" s="63" t="str">
        <f>F11</f>
        <v>Loukota Petr (Lhenice)</v>
      </c>
    </row>
    <row r="20" spans="3:4" ht="12.75">
      <c r="C20" s="62" t="s">
        <v>18</v>
      </c>
      <c r="D20" s="63" t="str">
        <f>IF(OR(E9="",E12=""),"",IF(E9="NP",D9,IF(E12="NP",D13,IF(E9&gt;E12,D9,D13))))</f>
        <v>Hons Lukáš (HZS kraje Vysočina)</v>
      </c>
    </row>
    <row r="21" spans="3:4" ht="12.75">
      <c r="C21" s="62" t="s">
        <v>16</v>
      </c>
      <c r="D21" s="63" t="str">
        <f>IF(OR(E6="",E15=""),"",IF(E6="NP",D15,IF(E15="NP",D7,IF(E6&lt;E15,D7,D15))))</f>
        <v>Pohner Daniel (Markovice)</v>
      </c>
    </row>
    <row r="22" spans="3:4" ht="12.75">
      <c r="C22" s="62" t="s">
        <v>14</v>
      </c>
      <c r="D22" s="63" t="str">
        <f>IF(OR(E6="",E15=""),"",IF(E6="NP",D7,IF(E15="NP",D15,IF(E6&gt;E15,D7,D15))))</f>
        <v>Kroupa Lukáš (Pardubice-Polabiny )</v>
      </c>
    </row>
  </sheetData>
  <sheetProtection/>
  <mergeCells count="7">
    <mergeCell ref="E15:E16"/>
    <mergeCell ref="A1:G1"/>
    <mergeCell ref="A2:G2"/>
    <mergeCell ref="A3:G3"/>
    <mergeCell ref="E6:E7"/>
    <mergeCell ref="E9:E10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OSH Nymburk</cp:lastModifiedBy>
  <cp:lastPrinted>2023-09-10T09:45:40Z</cp:lastPrinted>
  <dcterms:created xsi:type="dcterms:W3CDTF">2008-09-02T08:45:30Z</dcterms:created>
  <dcterms:modified xsi:type="dcterms:W3CDTF">2023-09-10T11:12:18Z</dcterms:modified>
  <cp:category/>
  <cp:version/>
  <cp:contentType/>
  <cp:contentStatus/>
</cp:coreProperties>
</file>